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 tabRatio="604" activeTab="4"/>
  </bookViews>
  <sheets>
    <sheet name="OPĆI DIO" sheetId="7" r:id="rId1"/>
    <sheet name="PRIHODI 20" sheetId="5" r:id="rId2"/>
    <sheet name="PRIHODI 21" sheetId="4" r:id="rId3"/>
    <sheet name="PRIHODI 22" sheetId="9" r:id="rId4"/>
    <sheet name="RASHODI 20" sheetId="6" r:id="rId5"/>
    <sheet name="RASHODI 21" sheetId="10" r:id="rId6"/>
    <sheet name="RASHODI 22" sheetId="11" r:id="rId7"/>
  </sheets>
  <definedNames>
    <definedName name="_xlnm.Print_Titles" localSheetId="4">'RASHODI 20'!$3:$3</definedName>
    <definedName name="_xlnm.Print_Titles" localSheetId="5">'RASHODI 21'!$3:$3</definedName>
    <definedName name="_xlnm.Print_Titles" localSheetId="6">'RASHODI 22'!$3:$3</definedName>
    <definedName name="_xlnm.Print_Area" localSheetId="0">'OPĆI DIO'!$A$1:$H$23</definedName>
    <definedName name="_xlnm.Print_Area" localSheetId="1">'PRIHODI 20'!$A$1:$I$26</definedName>
  </definedNames>
  <calcPr calcId="124519"/>
</workbook>
</file>

<file path=xl/calcChain.xml><?xml version="1.0" encoding="utf-8"?>
<calcChain xmlns="http://schemas.openxmlformats.org/spreadsheetml/2006/main">
  <c r="B22" i="9"/>
  <c r="B22" i="4"/>
  <c r="B22" i="5"/>
  <c r="H21" i="9"/>
  <c r="G21"/>
  <c r="F21"/>
  <c r="E21"/>
  <c r="D21"/>
  <c r="C21"/>
  <c r="B21"/>
  <c r="H21" i="4"/>
  <c r="G21"/>
  <c r="F21"/>
  <c r="E21"/>
  <c r="D21"/>
  <c r="C21"/>
  <c r="B21"/>
  <c r="F40" i="11"/>
  <c r="G40"/>
  <c r="G40" i="10"/>
  <c r="F40"/>
  <c r="F40" i="6"/>
  <c r="C44" i="11"/>
  <c r="E44"/>
  <c r="F44"/>
  <c r="G44"/>
  <c r="H44"/>
  <c r="I44"/>
  <c r="J44"/>
  <c r="J43" s="1"/>
  <c r="K44"/>
  <c r="D44"/>
  <c r="C44" i="10"/>
  <c r="E44"/>
  <c r="F44"/>
  <c r="F43" s="1"/>
  <c r="G44"/>
  <c r="H44"/>
  <c r="I44"/>
  <c r="J44"/>
  <c r="J43" s="1"/>
  <c r="K44"/>
  <c r="D44"/>
  <c r="C46" i="11"/>
  <c r="C45" s="1"/>
  <c r="C43" s="1"/>
  <c r="K45"/>
  <c r="J45"/>
  <c r="I45"/>
  <c r="H45"/>
  <c r="H43" s="1"/>
  <c r="G45"/>
  <c r="F45"/>
  <c r="E45"/>
  <c r="D45"/>
  <c r="D43" s="1"/>
  <c r="F43"/>
  <c r="K43"/>
  <c r="I43"/>
  <c r="G43"/>
  <c r="E43"/>
  <c r="C42"/>
  <c r="C41"/>
  <c r="K40"/>
  <c r="K39" s="1"/>
  <c r="J40"/>
  <c r="I40"/>
  <c r="I39" s="1"/>
  <c r="H40"/>
  <c r="G39"/>
  <c r="E40"/>
  <c r="E39" s="1"/>
  <c r="D40"/>
  <c r="C40"/>
  <c r="C39" s="1"/>
  <c r="J39"/>
  <c r="H39"/>
  <c r="F39"/>
  <c r="D39"/>
  <c r="C38"/>
  <c r="C37"/>
  <c r="C36"/>
  <c r="K35"/>
  <c r="J35"/>
  <c r="I35"/>
  <c r="H35"/>
  <c r="G35"/>
  <c r="F35"/>
  <c r="E35"/>
  <c r="D35"/>
  <c r="C34"/>
  <c r="H33"/>
  <c r="F33"/>
  <c r="C33" s="1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K20"/>
  <c r="J20"/>
  <c r="I20"/>
  <c r="H20"/>
  <c r="G20"/>
  <c r="F20"/>
  <c r="E20"/>
  <c r="D20"/>
  <c r="C20"/>
  <c r="C19"/>
  <c r="C18"/>
  <c r="C17"/>
  <c r="M16"/>
  <c r="L16"/>
  <c r="K16"/>
  <c r="K15" s="1"/>
  <c r="J16"/>
  <c r="I16"/>
  <c r="I15" s="1"/>
  <c r="H16"/>
  <c r="G16"/>
  <c r="G15" s="1"/>
  <c r="F16"/>
  <c r="E16"/>
  <c r="E15" s="1"/>
  <c r="D16"/>
  <c r="C16"/>
  <c r="J15"/>
  <c r="H15"/>
  <c r="D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I8" s="1"/>
  <c r="I7" s="1"/>
  <c r="I47" s="1"/>
  <c r="H9"/>
  <c r="G9"/>
  <c r="F9"/>
  <c r="E9"/>
  <c r="E8" s="1"/>
  <c r="E7" s="1"/>
  <c r="E47" s="1"/>
  <c r="D9"/>
  <c r="M8"/>
  <c r="L8"/>
  <c r="K8"/>
  <c r="K7" s="1"/>
  <c r="K47" s="1"/>
  <c r="G8"/>
  <c r="C46" i="10"/>
  <c r="C45" s="1"/>
  <c r="K45"/>
  <c r="K43" s="1"/>
  <c r="J45"/>
  <c r="I45"/>
  <c r="H45"/>
  <c r="G45"/>
  <c r="G43" s="1"/>
  <c r="F45"/>
  <c r="E45"/>
  <c r="D45"/>
  <c r="C43"/>
  <c r="H43"/>
  <c r="D43"/>
  <c r="I43"/>
  <c r="E43"/>
  <c r="C42"/>
  <c r="C41"/>
  <c r="C40" s="1"/>
  <c r="C39" s="1"/>
  <c r="K40"/>
  <c r="K39" s="1"/>
  <c r="J40"/>
  <c r="I40"/>
  <c r="I39" s="1"/>
  <c r="H40"/>
  <c r="H39" s="1"/>
  <c r="G39"/>
  <c r="E40"/>
  <c r="E39" s="1"/>
  <c r="D40"/>
  <c r="D39" s="1"/>
  <c r="J39"/>
  <c r="F39"/>
  <c r="C38"/>
  <c r="C37"/>
  <c r="C36"/>
  <c r="K35"/>
  <c r="J35"/>
  <c r="I35"/>
  <c r="H35"/>
  <c r="G35"/>
  <c r="F35"/>
  <c r="E35"/>
  <c r="D35"/>
  <c r="C34"/>
  <c r="H33"/>
  <c r="F33"/>
  <c r="C32"/>
  <c r="C31"/>
  <c r="C30"/>
  <c r="C29"/>
  <c r="C28"/>
  <c r="C27"/>
  <c r="C26"/>
  <c r="C25" s="1"/>
  <c r="K25"/>
  <c r="J25"/>
  <c r="I25"/>
  <c r="H25"/>
  <c r="G25"/>
  <c r="F25"/>
  <c r="E25"/>
  <c r="D25"/>
  <c r="C24"/>
  <c r="C23"/>
  <c r="C22"/>
  <c r="C21"/>
  <c r="C20" s="1"/>
  <c r="K20"/>
  <c r="J20"/>
  <c r="I20"/>
  <c r="H20"/>
  <c r="G20"/>
  <c r="F20"/>
  <c r="E20"/>
  <c r="D20"/>
  <c r="C19"/>
  <c r="C18"/>
  <c r="C17"/>
  <c r="C16" s="1"/>
  <c r="M16"/>
  <c r="L16"/>
  <c r="K16"/>
  <c r="K15" s="1"/>
  <c r="J16"/>
  <c r="I16"/>
  <c r="I15" s="1"/>
  <c r="H16"/>
  <c r="H15" s="1"/>
  <c r="G16"/>
  <c r="G15" s="1"/>
  <c r="F16"/>
  <c r="E16"/>
  <c r="E15" s="1"/>
  <c r="D16"/>
  <c r="D15" s="1"/>
  <c r="J15"/>
  <c r="F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H9"/>
  <c r="H8" s="1"/>
  <c r="G9"/>
  <c r="F9"/>
  <c r="F8" s="1"/>
  <c r="E9"/>
  <c r="D9"/>
  <c r="D8" s="1"/>
  <c r="M8"/>
  <c r="L8"/>
  <c r="K8"/>
  <c r="K7" s="1"/>
  <c r="I8"/>
  <c r="I7" s="1"/>
  <c r="I47" s="1"/>
  <c r="G8"/>
  <c r="G7" s="1"/>
  <c r="E8"/>
  <c r="E7" s="1"/>
  <c r="E40" i="6"/>
  <c r="D13"/>
  <c r="E13"/>
  <c r="F13"/>
  <c r="G13"/>
  <c r="H13"/>
  <c r="I13"/>
  <c r="J13"/>
  <c r="K13"/>
  <c r="F33"/>
  <c r="C12"/>
  <c r="C11" s="1"/>
  <c r="C10"/>
  <c r="C34"/>
  <c r="C46"/>
  <c r="C45" s="1"/>
  <c r="D9"/>
  <c r="E9"/>
  <c r="F9"/>
  <c r="G9"/>
  <c r="H9"/>
  <c r="I9"/>
  <c r="J9"/>
  <c r="K9"/>
  <c r="C9"/>
  <c r="D11"/>
  <c r="E11"/>
  <c r="F11"/>
  <c r="G11"/>
  <c r="H11"/>
  <c r="I11"/>
  <c r="J11"/>
  <c r="K11"/>
  <c r="C14"/>
  <c r="C13" s="1"/>
  <c r="D16"/>
  <c r="E16"/>
  <c r="F16"/>
  <c r="G16"/>
  <c r="H16"/>
  <c r="I16"/>
  <c r="J16"/>
  <c r="K16"/>
  <c r="C17"/>
  <c r="C18"/>
  <c r="C19"/>
  <c r="D20"/>
  <c r="E20"/>
  <c r="F20"/>
  <c r="G20"/>
  <c r="H20"/>
  <c r="I20"/>
  <c r="J20"/>
  <c r="K20"/>
  <c r="C21"/>
  <c r="C22"/>
  <c r="C23"/>
  <c r="C24"/>
  <c r="D25"/>
  <c r="E25"/>
  <c r="F25"/>
  <c r="G25"/>
  <c r="H25"/>
  <c r="I25"/>
  <c r="J25"/>
  <c r="K25"/>
  <c r="C26"/>
  <c r="C27"/>
  <c r="C28"/>
  <c r="C29"/>
  <c r="C30"/>
  <c r="C31"/>
  <c r="C32"/>
  <c r="H33"/>
  <c r="D35"/>
  <c r="E35"/>
  <c r="F35"/>
  <c r="G35"/>
  <c r="H35"/>
  <c r="I35"/>
  <c r="J35"/>
  <c r="K35"/>
  <c r="C36"/>
  <c r="C37"/>
  <c r="C38"/>
  <c r="J39"/>
  <c r="D40"/>
  <c r="D39" s="1"/>
  <c r="E39"/>
  <c r="F39"/>
  <c r="G40"/>
  <c r="G39" s="1"/>
  <c r="H40"/>
  <c r="H39" s="1"/>
  <c r="I40"/>
  <c r="I39" s="1"/>
  <c r="J40"/>
  <c r="K40"/>
  <c r="K39" s="1"/>
  <c r="C41"/>
  <c r="C42"/>
  <c r="D45"/>
  <c r="E45"/>
  <c r="E44" s="1"/>
  <c r="E43" s="1"/>
  <c r="F45"/>
  <c r="G45"/>
  <c r="H45"/>
  <c r="I45"/>
  <c r="J45"/>
  <c r="K45"/>
  <c r="K44" s="1"/>
  <c r="K43" s="1"/>
  <c r="D47"/>
  <c r="E47"/>
  <c r="F47"/>
  <c r="G47"/>
  <c r="H47"/>
  <c r="I47"/>
  <c r="J47"/>
  <c r="K47"/>
  <c r="C48"/>
  <c r="C47" s="1"/>
  <c r="G5" i="7"/>
  <c r="H5"/>
  <c r="F8"/>
  <c r="G8"/>
  <c r="H8"/>
  <c r="E21" i="5"/>
  <c r="H15" i="6" l="1"/>
  <c r="C20"/>
  <c r="C25"/>
  <c r="H11" i="7"/>
  <c r="H22" s="1"/>
  <c r="G11"/>
  <c r="G22" s="1"/>
  <c r="C35" i="10"/>
  <c r="G7" i="11"/>
  <c r="G47" s="1"/>
  <c r="F7" i="10"/>
  <c r="J47" i="11"/>
  <c r="D8"/>
  <c r="D7" s="1"/>
  <c r="D47" s="1"/>
  <c r="F8"/>
  <c r="H8"/>
  <c r="H7" s="1"/>
  <c r="H47" s="1"/>
  <c r="F15"/>
  <c r="C25"/>
  <c r="C35"/>
  <c r="C15" s="1"/>
  <c r="C7" s="1"/>
  <c r="C47" s="1"/>
  <c r="E47" i="10"/>
  <c r="F47"/>
  <c r="J47"/>
  <c r="G47"/>
  <c r="K47"/>
  <c r="C33"/>
  <c r="D7"/>
  <c r="D47" s="1"/>
  <c r="H7"/>
  <c r="H47" s="1"/>
  <c r="C8" i="11"/>
  <c r="C8" i="10"/>
  <c r="C15"/>
  <c r="C7" s="1"/>
  <c r="C47" s="1"/>
  <c r="C40" i="6"/>
  <c r="C39" s="1"/>
  <c r="C33"/>
  <c r="C44"/>
  <c r="F15"/>
  <c r="I44"/>
  <c r="I43" s="1"/>
  <c r="J44"/>
  <c r="J43" s="1"/>
  <c r="H44"/>
  <c r="H43" s="1"/>
  <c r="F44"/>
  <c r="F43" s="1"/>
  <c r="D8"/>
  <c r="D44"/>
  <c r="D43" s="1"/>
  <c r="D15"/>
  <c r="J8"/>
  <c r="H8"/>
  <c r="H7" s="1"/>
  <c r="J15"/>
  <c r="G44"/>
  <c r="G43" s="1"/>
  <c r="K15"/>
  <c r="I15"/>
  <c r="E15"/>
  <c r="K8"/>
  <c r="I8"/>
  <c r="G8"/>
  <c r="E8"/>
  <c r="C35"/>
  <c r="G15"/>
  <c r="G7" s="1"/>
  <c r="C16"/>
  <c r="F8"/>
  <c r="K7"/>
  <c r="K49" s="1"/>
  <c r="C43"/>
  <c r="C8"/>
  <c r="J7"/>
  <c r="J49" s="1"/>
  <c r="D21" i="5"/>
  <c r="C21"/>
  <c r="F21"/>
  <c r="G21"/>
  <c r="H21"/>
  <c r="B21"/>
  <c r="L8" i="6"/>
  <c r="M8"/>
  <c r="L16"/>
  <c r="M16"/>
  <c r="C15" l="1"/>
  <c r="C7" s="1"/>
  <c r="C49" s="1"/>
  <c r="F7" i="11"/>
  <c r="F47" s="1"/>
  <c r="D7" i="6"/>
  <c r="D49" s="1"/>
  <c r="H49"/>
  <c r="F7"/>
  <c r="F49" s="1"/>
  <c r="I7"/>
  <c r="I49" s="1"/>
  <c r="E7"/>
  <c r="E49" s="1"/>
  <c r="G49"/>
  <c r="F5" i="7"/>
  <c r="F11" s="1"/>
  <c r="F22" s="1"/>
</calcChain>
</file>

<file path=xl/sharedStrings.xml><?xml version="1.0" encoding="utf-8"?>
<sst xmlns="http://schemas.openxmlformats.org/spreadsheetml/2006/main" count="279" uniqueCount="110">
  <si>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</si>
  <si>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</si>
  <si>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</si>
  <si>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</si>
  <si>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</si>
  <si>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</si>
  <si>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</si>
  <si>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</si>
  <si>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Donacije</t>
  </si>
  <si>
    <t>Naziv računa</t>
  </si>
  <si>
    <t xml:space="preserve"> Procjena 2005.</t>
  </si>
  <si>
    <t xml:space="preserve"> Procjena 2006.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</si>
  <si>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</si>
  <si>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</si>
  <si>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</si>
  <si>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</si>
  <si>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t>Račun 
rashoda/
izdatka</t>
  </si>
  <si>
    <t>Prihodi od prodaje ili zamjene nefin. imovine i naknade s naslova osig.</t>
  </si>
  <si>
    <t>OPĆI DIO</t>
  </si>
  <si>
    <t>PRIHODI UKUPNO</t>
  </si>
  <si>
    <t>PRIHODI POSLOVANJA</t>
  </si>
  <si>
    <t>RASHODI UKUPNO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</si>
  <si>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</si>
  <si>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</si>
  <si>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</si>
  <si>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</si>
  <si>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</si>
  <si>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</si>
  <si>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6312 KAPITALNE POMOĆI OD INOZEMNIH VLADA</t>
  </si>
  <si>
    <t>6526 OSTALI NESPOMENUTI PRIHODI</t>
  </si>
  <si>
    <t>6711 PRIHODI ZA FINANCIRANJE RASHODA POSLOVANJA</t>
  </si>
  <si>
    <t>6712 PRIHODI ZA FINANCIRANJE RASHODA ZA NABAVU NEF.IMOVINE</t>
  </si>
  <si>
    <t>Proračunski korisnik GRADSKA KNJIŽNICA BELI MANASTIR</t>
  </si>
  <si>
    <t>RASHODI ZA ZAPOSLENE</t>
  </si>
  <si>
    <t>PLAĆE BRUTO</t>
  </si>
  <si>
    <t>Plaće za redovan rad</t>
  </si>
  <si>
    <t>DOPRINOSI NA PLAĆE</t>
  </si>
  <si>
    <t>Doprinos za obvezno ZO</t>
  </si>
  <si>
    <t>MATERIJALNI RASHODI</t>
  </si>
  <si>
    <t>NAKNADE TROŠKOVA ZAPOSLENIMA</t>
  </si>
  <si>
    <t>Službena putovanja</t>
  </si>
  <si>
    <t>Naknada za prijevoz</t>
  </si>
  <si>
    <t>Stručno usavršavanje zapos.</t>
  </si>
  <si>
    <t>RASHODI ZA MATERIJAL I ENERGIJU</t>
  </si>
  <si>
    <t>Uredski mat. i ostali mat.rashodi</t>
  </si>
  <si>
    <t>Energija</t>
  </si>
  <si>
    <t>Materijal i dijelovi za tek. i inv. održ.</t>
  </si>
  <si>
    <t>Sitan inventar i auto gume</t>
  </si>
  <si>
    <t>RASHODI ZA USLUGE</t>
  </si>
  <si>
    <t>Usluge telefona,pošte i prijevoza</t>
  </si>
  <si>
    <t>Usluge tek. i inv. održavanja</t>
  </si>
  <si>
    <t>Usluge promidžbe i informiranja</t>
  </si>
  <si>
    <t>Komunalne usluge</t>
  </si>
  <si>
    <t>Intelektualne usluge</t>
  </si>
  <si>
    <t>Računalne usluge</t>
  </si>
  <si>
    <t>Ostale usluge</t>
  </si>
  <si>
    <t>OSTALI NESPOMENUTI RASHODI</t>
  </si>
  <si>
    <t>Premije osiguranja</t>
  </si>
  <si>
    <t>Reprezentacija</t>
  </si>
  <si>
    <t>Ostali nespomenuti rashodi poslov.</t>
  </si>
  <si>
    <t>FINANCIJSKI RASHODI</t>
  </si>
  <si>
    <t>OSTALI FINANCIJSKI RASHODI</t>
  </si>
  <si>
    <t>Bankarske usl. i usl. platnog prom.</t>
  </si>
  <si>
    <t>RASHODI  ZA NABAVU NEFIN.IMOV.</t>
  </si>
  <si>
    <t>RASHODI ZA NABAVU NEPROIZ. DUGOTR. IMOVINE</t>
  </si>
  <si>
    <t>POSTROJENJA I OPREMA</t>
  </si>
  <si>
    <t>KNJIGE, UMJETNIČKA DJELA</t>
  </si>
  <si>
    <t>Knjige u knjižnicama</t>
  </si>
  <si>
    <t>RASHODI POSLOVANJA</t>
  </si>
  <si>
    <t>UKUPNO RASHODI:</t>
  </si>
  <si>
    <t>9221 VIŠAK PRIHODA</t>
  </si>
  <si>
    <t>Višak prihoda preneseni</t>
  </si>
  <si>
    <t>OSTALI RASHODI ZA ZAPOSLENE</t>
  </si>
  <si>
    <t>Ostali rashodi za zaposlene</t>
  </si>
  <si>
    <t>6311 TEKUĆE POMOĆI OD INOZEMNIH VLADA</t>
  </si>
  <si>
    <t>Negativne tečajne razlike</t>
  </si>
  <si>
    <t>NAKNADE TROŠKOVA OSOBAMA</t>
  </si>
  <si>
    <t>Naknade troš.osobama izvan rad.od.</t>
  </si>
  <si>
    <t>2020.</t>
  </si>
  <si>
    <t>Ukupno prihodi i primici za 2020.</t>
  </si>
  <si>
    <t>6361 TEKUĆE POMOĆI PROR.KOR. IZ PRORAČUNA KOJI IM NIJE NADLEŽAN</t>
  </si>
  <si>
    <t>6362 KAP. POMOĆI PROR.KOR. IZ PRORAČUNA KOJI IM NIJE NADLEŽAN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</si>
  <si>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</si>
  <si>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</si>
  <si>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</si>
  <si>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</si>
  <si>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2021.</t>
  </si>
  <si>
    <t>Ukupno prihodi i primici za 2021.</t>
  </si>
  <si>
    <t>6341 TEKUĆE POMOĆI OD IZVANPROR.KORISNIKA</t>
  </si>
  <si>
    <t>1060 Program kulture, A100601 Djelatnost Gradske knjižnice Beli Manastir</t>
  </si>
  <si>
    <t>Projekcija plana
za 2021.</t>
  </si>
  <si>
    <t>Projekcija plana 
za 2022.</t>
  </si>
  <si>
    <t>2022.</t>
  </si>
  <si>
    <t>Ukupno prihodi i primici za 2022.</t>
  </si>
  <si>
    <t>Oprema za održavanje i zaštitu</t>
  </si>
  <si>
    <t>PLAN 
2021.</t>
  </si>
  <si>
    <t>PLAN 
2022.</t>
  </si>
  <si>
    <t>6415 PRIHODI OD POZ. TEČ. RAZLIKA I VALUTNE KLAUZULE</t>
  </si>
  <si>
    <t>6632 KAPITALNE DONACIJE</t>
  </si>
  <si>
    <t>NOVI PLAN 
2020.</t>
  </si>
  <si>
    <t>1. Izmjene i dopune financijskog plana - Plan rashoda i izdataka za 2021.g.</t>
  </si>
  <si>
    <t>1. Izmjene i dopune financijskog plana - Plan rashoda i izdataka za 2022.g.</t>
  </si>
  <si>
    <t>1. IZMJENE I DOPUNE FINANCIJSKOG PLANA - Plan prihoda i primitaka za 2020.g.</t>
  </si>
  <si>
    <t>1. IZMJENE I DOPUNE FINANCIJSKOG PLANA GRADSKE KNJIŽNICE BELI MANASTIR  ZA 2020. I                                                                                                                                             PROJEKCIJA PLANA ZA  2021. I 2022. GODINU</t>
  </si>
  <si>
    <t>1. IZMJENE I DOPUNE FINANCIJSKOG PLANA - Plan prihoda i primitaka za 2021.g.</t>
  </si>
  <si>
    <t>1. IZMJENE I DOPUNE FINANCIJSKOG PLANA - Plan prihoda i primitaka za 2022.g.</t>
  </si>
  <si>
    <t>1. Izmjene i dopune financijskog plana - Plan rashoda i izdataka za 2020.g.</t>
  </si>
  <si>
    <t>I. Izmjene plana 
za 2020.</t>
  </si>
  <si>
    <t>I. Izmjene  plana 
za 2020.</t>
  </si>
  <si>
    <t xml:space="preserve">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</si>
</sst>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1" borderId="8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right" vertical="center" wrapText="1"/>
    </xf>
    <xf numFmtId="0" fontId="1" fillId="1" borderId="10" xfId="0" applyFont="1" applyFill="1" applyBorder="1" applyAlignment="1">
      <alignment horizontal="left" wrapText="1"/>
    </xf>
    <xf numFmtId="0" fontId="1" fillId="0" borderId="16" xfId="0" applyFont="1" applyBorder="1" applyAlignment="1">
      <alignment wrapText="1"/>
    </xf>
    <xf numFmtId="0" fontId="1" fillId="0" borderId="2" xfId="0" applyFont="1" applyBorder="1"/>
    <xf numFmtId="0" fontId="2" fillId="0" borderId="0" xfId="0" quotePrefix="1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 applyAlignment="1">
      <alignment horizontal="center" wrapText="1"/>
    </xf>
    <xf numFmtId="3" fontId="7" fillId="0" borderId="0" xfId="0" applyNumberFormat="1" applyFont="1"/>
    <xf numFmtId="3" fontId="7" fillId="0" borderId="21" xfId="0" applyNumberFormat="1" applyFont="1" applyBorder="1"/>
    <xf numFmtId="3" fontId="7" fillId="0" borderId="21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wrapText="1"/>
    </xf>
    <xf numFmtId="0" fontId="6" fillId="0" borderId="19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19" xfId="0" quotePrefix="1" applyNumberFormat="1" applyFont="1" applyBorder="1" applyAlignment="1">
      <alignment horizontal="center" wrapText="1"/>
    </xf>
    <xf numFmtId="3" fontId="6" fillId="0" borderId="0" xfId="0" applyNumberFormat="1" applyFont="1"/>
    <xf numFmtId="0" fontId="7" fillId="0" borderId="22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wrapText="1"/>
    </xf>
    <xf numFmtId="0" fontId="15" fillId="0" borderId="18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center" wrapText="1"/>
    </xf>
    <xf numFmtId="0" fontId="15" fillId="0" borderId="19" xfId="1" quotePrefix="1" applyNumberFormat="1" applyFont="1" applyFill="1" applyBorder="1" applyAlignment="1" applyProtection="1">
      <alignment horizontal="left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NumberFormat="1" applyFont="1" applyFill="1" applyBorder="1" applyAlignment="1" applyProtection="1"/>
    <xf numFmtId="0" fontId="15" fillId="0" borderId="19" xfId="1" quotePrefix="1" applyFont="1" applyBorder="1" applyAlignment="1">
      <alignment horizontal="left"/>
    </xf>
    <xf numFmtId="0" fontId="15" fillId="0" borderId="19" xfId="1" applyNumberFormat="1" applyFont="1" applyFill="1" applyBorder="1" applyAlignment="1" applyProtection="1">
      <alignment wrapText="1"/>
    </xf>
    <xf numFmtId="0" fontId="13" fillId="0" borderId="19" xfId="1" applyNumberFormat="1" applyFont="1" applyFill="1" applyBorder="1" applyAlignment="1" applyProtection="1">
      <alignment horizontal="center" wrapText="1"/>
    </xf>
    <xf numFmtId="0" fontId="12" fillId="0" borderId="0" xfId="1" quotePrefix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/>
    </xf>
    <xf numFmtId="4" fontId="15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0" borderId="1" xfId="1" applyNumberFormat="1" applyFont="1" applyFill="1" applyBorder="1" applyAlignment="1" applyProtection="1">
      <alignment horizontal="right" wrapText="1"/>
    </xf>
    <xf numFmtId="4" fontId="14" fillId="0" borderId="1" xfId="1" applyNumberFormat="1" applyFont="1" applyFill="1" applyBorder="1" applyAlignment="1" applyProtection="1"/>
    <xf numFmtId="0" fontId="16" fillId="0" borderId="6" xfId="0" applyFon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8" xfId="0" applyNumberFormat="1" applyFont="1" applyBorder="1"/>
    <xf numFmtId="4" fontId="2" fillId="0" borderId="7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center"/>
    </xf>
    <xf numFmtId="0" fontId="7" fillId="0" borderId="22" xfId="0" applyNumberFormat="1" applyFont="1" applyBorder="1" applyAlignment="1">
      <alignment horizontal="right" vertical="center"/>
    </xf>
    <xf numFmtId="0" fontId="6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right" vertical="center"/>
    </xf>
    <xf numFmtId="3" fontId="6" fillId="0" borderId="0" xfId="0" quotePrefix="1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center"/>
    </xf>
    <xf numFmtId="0" fontId="16" fillId="0" borderId="26" xfId="0" applyFont="1" applyBorder="1" applyAlignment="1">
      <alignment wrapText="1"/>
    </xf>
    <xf numFmtId="4" fontId="2" fillId="0" borderId="26" xfId="0" applyNumberFormat="1" applyFont="1" applyBorder="1"/>
    <xf numFmtId="4" fontId="2" fillId="0" borderId="26" xfId="0" applyNumberFormat="1" applyFont="1" applyBorder="1" applyAlignment="1">
      <alignment horizontal="right"/>
    </xf>
    <xf numFmtId="4" fontId="2" fillId="0" borderId="15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right" vertical="center" wrapText="1"/>
    </xf>
    <xf numFmtId="0" fontId="9" fillId="0" borderId="0" xfId="1" applyNumberFormat="1" applyFont="1" applyFill="1" applyBorder="1" applyAlignment="1" applyProtection="1"/>
    <xf numFmtId="0" fontId="13" fillId="0" borderId="19" xfId="1" applyNumberFormat="1" applyFont="1" applyFill="1" applyBorder="1" applyAlignment="1" applyProtection="1">
      <alignment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16" fillId="3" borderId="18" xfId="1" applyFont="1" applyFill="1" applyBorder="1" applyAlignment="1">
      <alignment horizontal="left"/>
    </xf>
    <xf numFmtId="0" fontId="18" fillId="3" borderId="19" xfId="1" applyNumberFormat="1" applyFont="1" applyFill="1" applyBorder="1" applyAlignment="1" applyProtection="1"/>
    <xf numFmtId="4" fontId="15" fillId="3" borderId="1" xfId="1" applyNumberFormat="1" applyFont="1" applyFill="1" applyBorder="1" applyAlignment="1">
      <alignment horizontal="right"/>
    </xf>
    <xf numFmtId="4" fontId="15" fillId="3" borderId="1" xfId="1" applyNumberFormat="1" applyFont="1" applyFill="1" applyBorder="1" applyAlignment="1" applyProtection="1">
      <alignment horizontal="right" wrapText="1"/>
    </xf>
    <xf numFmtId="4" fontId="15" fillId="3" borderId="18" xfId="1" applyNumberFormat="1" applyFont="1" applyFill="1" applyBorder="1" applyAlignment="1">
      <alignment horizontal="right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right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8" fillId="3" borderId="18" xfId="1" applyNumberFormat="1" applyFont="1" applyFill="1" applyBorder="1" applyAlignment="1" applyProtection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wrapText="1"/>
    </xf>
    <xf numFmtId="0" fontId="8" fillId="0" borderId="1" xfId="1" applyNumberFormat="1" applyFont="1" applyFill="1" applyBorder="1" applyAlignment="1" applyProtection="1">
      <alignment horizontal="center" wrapText="1" shrinkToFit="1"/>
    </xf>
    <xf numFmtId="4" fontId="8" fillId="3" borderId="1" xfId="1" applyNumberFormat="1" applyFont="1" applyFill="1" applyBorder="1" applyAlignment="1" applyProtection="1">
      <alignment horizontal="right" wrapText="1"/>
    </xf>
    <xf numFmtId="0" fontId="16" fillId="0" borderId="18" xfId="1" quotePrefix="1" applyFont="1" applyBorder="1" applyAlignment="1">
      <alignment horizontal="left"/>
    </xf>
    <xf numFmtId="0" fontId="16" fillId="0" borderId="19" xfId="1" quotePrefix="1" applyFont="1" applyBorder="1" applyAlignment="1">
      <alignment horizontal="left"/>
    </xf>
    <xf numFmtId="0" fontId="16" fillId="0" borderId="30" xfId="1" quotePrefix="1" applyFont="1" applyBorder="1" applyAlignment="1">
      <alignment horizontal="left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6" fillId="3" borderId="18" xfId="1" applyNumberFormat="1" applyFont="1" applyFill="1" applyBorder="1" applyAlignment="1" applyProtection="1">
      <alignment horizontal="left" wrapText="1"/>
    </xf>
    <xf numFmtId="0" fontId="16" fillId="3" borderId="19" xfId="1" applyNumberFormat="1" applyFont="1" applyFill="1" applyBorder="1" applyAlignment="1" applyProtection="1">
      <alignment horizontal="left" wrapText="1"/>
    </xf>
    <xf numFmtId="0" fontId="16" fillId="3" borderId="30" xfId="1" applyNumberFormat="1" applyFont="1" applyFill="1" applyBorder="1" applyAlignment="1" applyProtection="1">
      <alignment horizontal="left" wrapText="1"/>
    </xf>
    <xf numFmtId="0" fontId="16" fillId="0" borderId="18" xfId="1" applyNumberFormat="1" applyFont="1" applyFill="1" applyBorder="1" applyAlignment="1" applyProtection="1">
      <alignment horizontal="left" wrapText="1"/>
    </xf>
    <xf numFmtId="0" fontId="16" fillId="0" borderId="19" xfId="1" applyNumberFormat="1" applyFont="1" applyFill="1" applyBorder="1" applyAlignment="1" applyProtection="1">
      <alignment horizontal="left" wrapText="1"/>
    </xf>
    <xf numFmtId="0" fontId="16" fillId="0" borderId="30" xfId="1" applyNumberFormat="1" applyFont="1" applyFill="1" applyBorder="1" applyAlignment="1" applyProtection="1">
      <alignment horizontal="left" wrapText="1"/>
    </xf>
    <xf numFmtId="0" fontId="16" fillId="3" borderId="18" xfId="1" quotePrefix="1" applyNumberFormat="1" applyFont="1" applyFill="1" applyBorder="1" applyAlignment="1" applyProtection="1">
      <alignment horizontal="left" wrapText="1"/>
    </xf>
    <xf numFmtId="0" fontId="16" fillId="3" borderId="19" xfId="1" quotePrefix="1" applyNumberFormat="1" applyFont="1" applyFill="1" applyBorder="1" applyAlignment="1" applyProtection="1">
      <alignment horizontal="left" wrapText="1"/>
    </xf>
    <xf numFmtId="0" fontId="16" fillId="3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NumberFormat="1" applyFont="1" applyFill="1" applyBorder="1" applyAlignment="1" applyProtection="1">
      <alignment horizontal="left" wrapText="1"/>
    </xf>
    <xf numFmtId="0" fontId="16" fillId="0" borderId="19" xfId="1" quotePrefix="1" applyNumberFormat="1" applyFont="1" applyFill="1" applyBorder="1" applyAlignment="1" applyProtection="1">
      <alignment horizontal="left" wrapText="1"/>
    </xf>
    <xf numFmtId="0" fontId="16" fillId="0" borderId="30" xfId="1" quotePrefix="1" applyNumberFormat="1" applyFont="1" applyFill="1" applyBorder="1" applyAlignment="1" applyProtection="1">
      <alignment horizontal="left" wrapText="1"/>
    </xf>
    <xf numFmtId="0" fontId="12" fillId="0" borderId="19" xfId="1" applyNumberFormat="1" applyFont="1" applyFill="1" applyBorder="1" applyAlignment="1" applyProtection="1">
      <alignment horizontal="center" vertical="center" wrapText="1"/>
    </xf>
    <xf numFmtId="0" fontId="15" fillId="3" borderId="18" xfId="1" applyNumberFormat="1" applyFont="1" applyFill="1" applyBorder="1" applyAlignment="1" applyProtection="1">
      <alignment horizontal="left" wrapText="1"/>
    </xf>
    <xf numFmtId="0" fontId="0" fillId="3" borderId="19" xfId="0" applyFill="1" applyBorder="1"/>
    <xf numFmtId="0" fontId="0" fillId="3" borderId="30" xfId="0" applyFill="1" applyBorder="1"/>
    <xf numFmtId="0" fontId="12" fillId="0" borderId="19" xfId="1" quotePrefix="1" applyNumberFormat="1" applyFont="1" applyFill="1" applyBorder="1" applyAlignment="1" applyProtection="1">
      <alignment horizontal="center" vertical="center" wrapText="1"/>
    </xf>
    <xf numFmtId="0" fontId="15" fillId="3" borderId="19" xfId="1" applyNumberFormat="1" applyFont="1" applyFill="1" applyBorder="1" applyAlignment="1" applyProtection="1">
      <alignment horizontal="left" wrapText="1"/>
    </xf>
    <xf numFmtId="0" fontId="15" fillId="3" borderId="30" xfId="1" applyNumberFormat="1" applyFont="1" applyFill="1" applyBorder="1" applyAlignment="1" applyProtection="1">
      <alignment horizontal="left"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20" xfId="0" applyNumberFormat="1" applyFont="1" applyBorder="1" applyAlignment="1">
      <alignment horizontal="left"/>
    </xf>
    <xf numFmtId="0" fontId="0" fillId="0" borderId="20" xfId="0" applyBorder="1" applyAlignment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8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08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J12" sqref="J12"/>
    </sheetView>
  </sheetViews>
  <sheetFormatPr defaultColWidth="11.42578125" defaultRowHeight="12.75"/>
  <cols>
    <col min="1" max="2" width="4.28515625" style="93" customWidth="1"/>
    <col min="3" max="3" width="5.5703125" style="93" customWidth="1"/>
    <col min="4" max="4" width="5.28515625" style="51" customWidth="1"/>
    <col min="5" max="5" width="44.7109375" style="93" customWidth="1"/>
    <col min="6" max="6" width="15.140625" style="93" bestFit="1" customWidth="1"/>
    <col min="7" max="7" width="17.28515625" style="93" customWidth="1"/>
    <col min="8" max="8" width="16.7109375" style="93" customWidth="1"/>
    <col min="9" max="16384" width="11.42578125" style="93"/>
  </cols>
  <sheetData>
    <row r="1" spans="1:11" ht="57" customHeight="1">
      <c r="A1" s="115" t="s">
        <v>103</v>
      </c>
      <c r="B1" s="115"/>
      <c r="C1" s="115"/>
      <c r="D1" s="115"/>
      <c r="E1" s="115"/>
      <c r="F1" s="115"/>
      <c r="G1" s="115"/>
      <c r="H1" s="115"/>
    </row>
    <row r="2" spans="1:11" s="35" customFormat="1" ht="26.25" customHeight="1">
      <c r="A2" s="115" t="s">
        <v>18</v>
      </c>
      <c r="B2" s="115"/>
      <c r="C2" s="115"/>
      <c r="D2" s="115"/>
      <c r="E2" s="115"/>
      <c r="F2" s="115"/>
      <c r="G2" s="115"/>
      <c r="H2" s="115"/>
    </row>
    <row r="3" spans="1:11" ht="3" customHeight="1">
      <c r="A3" s="36"/>
      <c r="B3" s="37"/>
      <c r="C3" s="37"/>
      <c r="D3" s="37"/>
      <c r="E3" s="37"/>
    </row>
    <row r="4" spans="1:11" ht="40.5" customHeight="1">
      <c r="A4" s="38"/>
      <c r="B4" s="39"/>
      <c r="C4" s="39"/>
      <c r="D4" s="40"/>
      <c r="E4" s="41"/>
      <c r="F4" s="110" t="s">
        <v>107</v>
      </c>
      <c r="G4" s="42" t="s">
        <v>90</v>
      </c>
      <c r="H4" s="43" t="s">
        <v>91</v>
      </c>
      <c r="I4" s="44"/>
    </row>
    <row r="5" spans="1:11" ht="27.75" customHeight="1">
      <c r="A5" s="116" t="s">
        <v>19</v>
      </c>
      <c r="B5" s="117"/>
      <c r="C5" s="117"/>
      <c r="D5" s="117"/>
      <c r="E5" s="118"/>
      <c r="F5" s="95">
        <f>F6+F7</f>
        <v>1358613.74</v>
      </c>
      <c r="G5" s="95">
        <f t="shared" ref="G5:H5" si="0">G6+G7</f>
        <v>1449342.48</v>
      </c>
      <c r="H5" s="95">
        <f t="shared" si="0"/>
        <v>1452760.44</v>
      </c>
      <c r="I5" s="45"/>
    </row>
    <row r="6" spans="1:11" ht="22.5" customHeight="1">
      <c r="A6" s="119" t="s">
        <v>20</v>
      </c>
      <c r="B6" s="120"/>
      <c r="C6" s="120"/>
      <c r="D6" s="120"/>
      <c r="E6" s="121"/>
      <c r="F6" s="53">
        <v>1358613.74</v>
      </c>
      <c r="G6" s="53">
        <v>1449342.48</v>
      </c>
      <c r="H6" s="53">
        <v>1452760.44</v>
      </c>
    </row>
    <row r="7" spans="1:11" ht="22.5" customHeight="1">
      <c r="A7" s="112" t="s">
        <v>82</v>
      </c>
      <c r="B7" s="113"/>
      <c r="C7" s="113"/>
      <c r="D7" s="113"/>
      <c r="E7" s="114"/>
      <c r="F7" s="53">
        <v>0</v>
      </c>
      <c r="G7" s="53">
        <v>0</v>
      </c>
      <c r="H7" s="53">
        <v>0</v>
      </c>
    </row>
    <row r="8" spans="1:11" ht="22.5" customHeight="1">
      <c r="A8" s="96" t="s">
        <v>21</v>
      </c>
      <c r="B8" s="97"/>
      <c r="C8" s="97"/>
      <c r="D8" s="97"/>
      <c r="E8" s="97"/>
      <c r="F8" s="98">
        <f>F9+F10</f>
        <v>1457323.0999999999</v>
      </c>
      <c r="G8" s="98">
        <f t="shared" ref="G8:H8" si="1">G9+G10</f>
        <v>1449342.48</v>
      </c>
      <c r="H8" s="98">
        <f t="shared" si="1"/>
        <v>1452760.44</v>
      </c>
    </row>
    <row r="9" spans="1:11" ht="22.5" customHeight="1">
      <c r="A9" s="125" t="s">
        <v>22</v>
      </c>
      <c r="B9" s="126"/>
      <c r="C9" s="126"/>
      <c r="D9" s="126"/>
      <c r="E9" s="127"/>
      <c r="F9" s="54">
        <v>1188192.69</v>
      </c>
      <c r="G9" s="54">
        <v>1173342.48</v>
      </c>
      <c r="H9" s="54">
        <v>1176760.44</v>
      </c>
    </row>
    <row r="10" spans="1:11" ht="22.5" customHeight="1">
      <c r="A10" s="112" t="s">
        <v>83</v>
      </c>
      <c r="B10" s="113"/>
      <c r="C10" s="113"/>
      <c r="D10" s="113"/>
      <c r="E10" s="114"/>
      <c r="F10" s="54">
        <v>269130.40999999997</v>
      </c>
      <c r="G10" s="54">
        <v>276000</v>
      </c>
      <c r="H10" s="54">
        <v>276000</v>
      </c>
    </row>
    <row r="11" spans="1:11" ht="22.5" customHeight="1">
      <c r="A11" s="122" t="s">
        <v>23</v>
      </c>
      <c r="B11" s="123"/>
      <c r="C11" s="123"/>
      <c r="D11" s="123"/>
      <c r="E11" s="124"/>
      <c r="F11" s="99">
        <f>F5-F8</f>
        <v>-98709.35999999987</v>
      </c>
      <c r="G11" s="99">
        <f>+G5-G8</f>
        <v>0</v>
      </c>
      <c r="H11" s="99">
        <f>+H5-H8</f>
        <v>0</v>
      </c>
    </row>
    <row r="12" spans="1:11" ht="25.5" customHeight="1">
      <c r="A12" s="128"/>
      <c r="B12" s="128"/>
      <c r="C12" s="128"/>
      <c r="D12" s="128"/>
      <c r="E12" s="128"/>
      <c r="F12" s="128"/>
      <c r="G12" s="128"/>
      <c r="H12" s="128"/>
    </row>
    <row r="13" spans="1:11" ht="39" customHeight="1">
      <c r="A13" s="38"/>
      <c r="B13" s="39"/>
      <c r="C13" s="39"/>
      <c r="D13" s="40"/>
      <c r="E13" s="41"/>
      <c r="F13" s="42" t="s">
        <v>108</v>
      </c>
      <c r="G13" s="42" t="s">
        <v>90</v>
      </c>
      <c r="H13" s="43" t="s">
        <v>91</v>
      </c>
    </row>
    <row r="14" spans="1:11" ht="35.25" customHeight="1">
      <c r="A14" s="129" t="s">
        <v>84</v>
      </c>
      <c r="B14" s="133"/>
      <c r="C14" s="133"/>
      <c r="D14" s="133"/>
      <c r="E14" s="134"/>
      <c r="F14" s="106">
        <v>98709.36</v>
      </c>
      <c r="G14" s="106">
        <v>5000</v>
      </c>
      <c r="H14" s="111">
        <v>5000</v>
      </c>
      <c r="K14" s="93" t="s">
        <v>109</v>
      </c>
    </row>
    <row r="15" spans="1:11" ht="33.75" customHeight="1">
      <c r="A15" s="129" t="s">
        <v>85</v>
      </c>
      <c r="B15" s="130"/>
      <c r="C15" s="130"/>
      <c r="D15" s="130"/>
      <c r="E15" s="131"/>
      <c r="F15" s="100">
        <v>98709.36</v>
      </c>
      <c r="G15" s="100">
        <v>0</v>
      </c>
      <c r="H15" s="99">
        <v>0</v>
      </c>
    </row>
    <row r="16" spans="1:11" s="46" customFormat="1" ht="25.5" customHeight="1">
      <c r="A16" s="132"/>
      <c r="B16" s="132"/>
      <c r="C16" s="132"/>
      <c r="D16" s="132"/>
      <c r="E16" s="132"/>
      <c r="F16" s="132"/>
      <c r="G16" s="132"/>
      <c r="H16" s="132"/>
    </row>
    <row r="17" spans="1:8" s="46" customFormat="1" ht="39.75" customHeight="1">
      <c r="A17" s="38"/>
      <c r="B17" s="39"/>
      <c r="C17" s="39"/>
      <c r="D17" s="40"/>
      <c r="E17" s="41"/>
      <c r="F17" s="42" t="s">
        <v>108</v>
      </c>
      <c r="G17" s="42" t="s">
        <v>90</v>
      </c>
      <c r="H17" s="43" t="s">
        <v>91</v>
      </c>
    </row>
    <row r="18" spans="1:8" s="46" customFormat="1" ht="22.5" customHeight="1">
      <c r="A18" s="119" t="s">
        <v>24</v>
      </c>
      <c r="B18" s="120"/>
      <c r="C18" s="120"/>
      <c r="D18" s="120"/>
      <c r="E18" s="121"/>
      <c r="F18" s="52"/>
      <c r="G18" s="52"/>
      <c r="H18" s="52"/>
    </row>
    <row r="19" spans="1:8" s="46" customFormat="1" ht="22.5" customHeight="1">
      <c r="A19" s="119" t="s">
        <v>25</v>
      </c>
      <c r="B19" s="120"/>
      <c r="C19" s="120"/>
      <c r="D19" s="120"/>
      <c r="E19" s="121"/>
      <c r="F19" s="52"/>
      <c r="G19" s="52"/>
      <c r="H19" s="52"/>
    </row>
    <row r="20" spans="1:8" s="46" customFormat="1" ht="22.5" customHeight="1">
      <c r="A20" s="122" t="s">
        <v>26</v>
      </c>
      <c r="B20" s="123"/>
      <c r="C20" s="123"/>
      <c r="D20" s="123"/>
      <c r="E20" s="124"/>
      <c r="F20" s="98"/>
      <c r="G20" s="98"/>
      <c r="H20" s="98"/>
    </row>
    <row r="21" spans="1:8" s="46" customFormat="1" ht="15" customHeight="1">
      <c r="A21" s="47"/>
      <c r="B21" s="48"/>
      <c r="C21" s="94"/>
      <c r="D21" s="49"/>
      <c r="E21" s="48"/>
      <c r="F21" s="55"/>
      <c r="G21" s="55"/>
      <c r="H21" s="55"/>
    </row>
    <row r="22" spans="1:8" s="46" customFormat="1" ht="22.5" customHeight="1">
      <c r="A22" s="125" t="s">
        <v>27</v>
      </c>
      <c r="B22" s="126"/>
      <c r="C22" s="126"/>
      <c r="D22" s="126"/>
      <c r="E22" s="127"/>
      <c r="F22" s="52">
        <f>SUM(F11,F15,F20)</f>
        <v>1.3096723705530167E-10</v>
      </c>
      <c r="G22" s="52">
        <f>SUM(G11,G15,G20)</f>
        <v>0</v>
      </c>
      <c r="H22" s="52">
        <f>SUM(H11,H15,H20)</f>
        <v>0</v>
      </c>
    </row>
    <row r="23" spans="1:8" s="46" customFormat="1" ht="18" customHeight="1">
      <c r="A23" s="50"/>
      <c r="B23" s="37"/>
      <c r="C23" s="37"/>
      <c r="D23" s="37"/>
      <c r="E23" s="37"/>
    </row>
  </sheetData>
  <mergeCells count="16">
    <mergeCell ref="A18:E18"/>
    <mergeCell ref="A19:E19"/>
    <mergeCell ref="A20:E20"/>
    <mergeCell ref="A22:E22"/>
    <mergeCell ref="A9:E9"/>
    <mergeCell ref="A10:E10"/>
    <mergeCell ref="A11:E11"/>
    <mergeCell ref="A12:H12"/>
    <mergeCell ref="A15:E15"/>
    <mergeCell ref="A16:H16"/>
    <mergeCell ref="A14:E14"/>
    <mergeCell ref="A7:E7"/>
    <mergeCell ref="A1:H1"/>
    <mergeCell ref="A2:H2"/>
    <mergeCell ref="A5:E5"/>
    <mergeCell ref="A6:E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1"/>
  <sheetViews>
    <sheetView zoomScale="75" zoomScaleNormal="75" workbookViewId="0">
      <selection activeCell="B22" sqref="B22:H22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5" width="20.7109375" customWidth="1"/>
    <col min="6" max="6" width="18.28515625" customWidth="1"/>
    <col min="7" max="7" width="20.28515625" customWidth="1"/>
    <col min="8" max="8" width="17.140625" customWidth="1"/>
    <col min="9" max="9" width="8.140625" customWidth="1"/>
  </cols>
  <sheetData>
    <row r="1" spans="1:9" ht="12" customHeight="1">
      <c r="H1" s="11"/>
    </row>
    <row r="3" spans="1:9" s="2" customFormat="1" ht="20.25">
      <c r="A3" s="137" t="s">
        <v>102</v>
      </c>
      <c r="B3" s="137"/>
      <c r="C3" s="137"/>
      <c r="D3" s="137"/>
      <c r="E3" s="137"/>
      <c r="F3" s="137"/>
      <c r="G3" s="137"/>
      <c r="H3" s="137"/>
    </row>
    <row r="4" spans="1:9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3"/>
    </row>
    <row r="5" spans="1:9" s="2" customFormat="1" ht="15" hidden="1"/>
    <row r="6" spans="1:9" s="2" customFormat="1" ht="15.75" thickBot="1">
      <c r="H6" s="4" t="s">
        <v>1</v>
      </c>
    </row>
    <row r="7" spans="1:9" s="2" customFormat="1" ht="16.5" thickBot="1">
      <c r="A7" s="5" t="s">
        <v>3</v>
      </c>
      <c r="B7" s="144" t="s">
        <v>78</v>
      </c>
      <c r="C7" s="145"/>
      <c r="D7" s="145"/>
      <c r="E7" s="145"/>
      <c r="F7" s="145"/>
      <c r="G7" s="145"/>
      <c r="H7" s="146"/>
    </row>
    <row r="8" spans="1:9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47" t="s">
        <v>7</v>
      </c>
      <c r="F8" s="147" t="s">
        <v>0</v>
      </c>
      <c r="G8" s="147" t="s">
        <v>12</v>
      </c>
      <c r="H8" s="139" t="s">
        <v>13</v>
      </c>
    </row>
    <row r="9" spans="1:9" s="2" customFormat="1" ht="96.75" customHeight="1" thickBot="1">
      <c r="A9" s="7" t="s">
        <v>14</v>
      </c>
      <c r="B9" s="150"/>
      <c r="C9" s="152"/>
      <c r="D9" s="152"/>
      <c r="E9" s="148"/>
      <c r="F9" s="148"/>
      <c r="G9" s="148"/>
      <c r="H9" s="140"/>
    </row>
    <row r="10" spans="1:9" s="2" customFormat="1" ht="40.5" customHeight="1" thickBot="1">
      <c r="A10" s="8" t="s">
        <v>74</v>
      </c>
      <c r="B10" s="87"/>
      <c r="C10" s="88"/>
      <c r="D10" s="88"/>
      <c r="E10" s="92">
        <v>500</v>
      </c>
      <c r="F10" s="89"/>
      <c r="G10" s="90"/>
      <c r="H10" s="91"/>
    </row>
    <row r="11" spans="1:9" s="2" customFormat="1" ht="41.25" customHeight="1" thickBot="1">
      <c r="A11" s="8" t="s">
        <v>28</v>
      </c>
      <c r="B11" s="57"/>
      <c r="C11" s="58"/>
      <c r="D11" s="58"/>
      <c r="E11" s="65">
        <v>10000</v>
      </c>
      <c r="F11" s="109">
        <v>15000</v>
      </c>
      <c r="G11" s="59"/>
      <c r="H11" s="60"/>
    </row>
    <row r="12" spans="1:9" s="2" customFormat="1" ht="41.25" customHeight="1" thickBot="1">
      <c r="A12" s="8" t="s">
        <v>88</v>
      </c>
      <c r="B12" s="101"/>
      <c r="C12" s="102"/>
      <c r="D12" s="102"/>
      <c r="E12" s="103"/>
      <c r="F12" s="101"/>
      <c r="G12" s="104"/>
      <c r="H12" s="105"/>
    </row>
    <row r="13" spans="1:9" s="2" customFormat="1" ht="51" customHeight="1">
      <c r="A13" s="8" t="s">
        <v>80</v>
      </c>
      <c r="B13" s="61"/>
      <c r="C13" s="61"/>
      <c r="D13" s="61"/>
      <c r="E13" s="66">
        <v>162287.39000000001</v>
      </c>
      <c r="F13" s="61"/>
      <c r="G13" s="62"/>
      <c r="H13" s="63"/>
    </row>
    <row r="14" spans="1:9" s="2" customFormat="1" ht="51" customHeight="1">
      <c r="A14" s="56" t="s">
        <v>81</v>
      </c>
      <c r="B14" s="61"/>
      <c r="C14" s="61"/>
      <c r="D14" s="61"/>
      <c r="E14" s="66">
        <v>140000</v>
      </c>
      <c r="F14" s="61"/>
      <c r="G14" s="62"/>
      <c r="H14" s="63"/>
    </row>
    <row r="15" spans="1:9" s="2" customFormat="1" ht="39" customHeight="1">
      <c r="A15" s="56" t="s">
        <v>97</v>
      </c>
      <c r="B15" s="61"/>
      <c r="C15" s="61">
        <v>200</v>
      </c>
      <c r="D15" s="61"/>
      <c r="E15" s="66"/>
      <c r="F15" s="61"/>
      <c r="G15" s="62"/>
      <c r="H15" s="63"/>
    </row>
    <row r="16" spans="1:9" s="2" customFormat="1" ht="39" customHeight="1">
      <c r="A16" s="56" t="s">
        <v>29</v>
      </c>
      <c r="B16" s="61"/>
      <c r="C16" s="61"/>
      <c r="D16" s="61">
        <v>53000</v>
      </c>
      <c r="E16" s="66"/>
      <c r="F16" s="61"/>
      <c r="G16" s="62"/>
      <c r="H16" s="63"/>
    </row>
    <row r="17" spans="1:15" s="2" customFormat="1" ht="39" customHeight="1">
      <c r="A17" s="56" t="s">
        <v>98</v>
      </c>
      <c r="B17" s="61"/>
      <c r="C17" s="61"/>
      <c r="D17" s="61"/>
      <c r="E17" s="66"/>
      <c r="F17" s="61">
        <v>15000</v>
      </c>
      <c r="G17" s="62"/>
      <c r="H17" s="63"/>
    </row>
    <row r="18" spans="1:15" s="2" customFormat="1" ht="46.5" customHeight="1">
      <c r="A18" s="56" t="s">
        <v>30</v>
      </c>
      <c r="B18" s="61">
        <v>926205.3</v>
      </c>
      <c r="C18" s="61"/>
      <c r="D18" s="61"/>
      <c r="E18" s="66"/>
      <c r="F18" s="61"/>
      <c r="G18" s="62"/>
      <c r="H18" s="63"/>
    </row>
    <row r="19" spans="1:15" s="2" customFormat="1" ht="47.25" customHeight="1">
      <c r="A19" s="56" t="s">
        <v>31</v>
      </c>
      <c r="B19" s="61">
        <v>36421.050000000003</v>
      </c>
      <c r="C19" s="61"/>
      <c r="D19" s="61"/>
      <c r="E19" s="66"/>
      <c r="F19" s="61"/>
      <c r="G19" s="62"/>
      <c r="H19" s="63"/>
    </row>
    <row r="20" spans="1:15" s="2" customFormat="1" ht="47.25" customHeight="1" thickBot="1">
      <c r="A20" s="83" t="s">
        <v>70</v>
      </c>
      <c r="B20" s="84"/>
      <c r="C20" s="84"/>
      <c r="D20" s="84"/>
      <c r="E20" s="85"/>
      <c r="F20" s="84"/>
      <c r="G20" s="84"/>
      <c r="H20" s="86"/>
    </row>
    <row r="21" spans="1:15" s="2" customFormat="1" ht="30" customHeight="1" thickBot="1">
      <c r="A21" s="9" t="s">
        <v>2</v>
      </c>
      <c r="B21" s="64">
        <f>SUM(B11:B19)</f>
        <v>962626.35000000009</v>
      </c>
      <c r="C21" s="64">
        <f>SUM(C11:C19)</f>
        <v>200</v>
      </c>
      <c r="D21" s="64">
        <f>SUM(D11:D20)</f>
        <v>53000</v>
      </c>
      <c r="E21" s="64">
        <f>SUM(E10:E19)</f>
        <v>312787.39</v>
      </c>
      <c r="F21" s="64">
        <f>SUM(F11:F19)</f>
        <v>30000</v>
      </c>
      <c r="G21" s="64">
        <f>SUM(G11:G19)</f>
        <v>0</v>
      </c>
      <c r="H21" s="64">
        <f>SUM(H11:H19)</f>
        <v>0</v>
      </c>
    </row>
    <row r="22" spans="1:15" s="2" customFormat="1" ht="30" customHeight="1" thickBot="1">
      <c r="A22" s="9" t="s">
        <v>79</v>
      </c>
      <c r="B22" s="141">
        <f>B21+C21+D21+E21+F21+G21+H21</f>
        <v>1358613.7400000002</v>
      </c>
      <c r="C22" s="142"/>
      <c r="D22" s="142"/>
      <c r="E22" s="142"/>
      <c r="F22" s="142"/>
      <c r="G22" s="142"/>
      <c r="H22" s="143"/>
    </row>
    <row r="23" spans="1:15" s="2" customFormat="1" ht="15"/>
    <row r="24" spans="1:15" s="2" customFormat="1" ht="15.75">
      <c r="A24" s="1"/>
      <c r="G24" s="12"/>
      <c r="H24" s="12"/>
      <c r="I24" s="12"/>
      <c r="J24"/>
      <c r="K24"/>
      <c r="L24"/>
      <c r="M24"/>
      <c r="N24"/>
      <c r="O24"/>
    </row>
    <row r="25" spans="1:15" s="2" customFormat="1" ht="15">
      <c r="A25" s="10"/>
      <c r="I25"/>
      <c r="J25"/>
      <c r="K25"/>
      <c r="L25"/>
      <c r="M25"/>
      <c r="N25"/>
      <c r="O25"/>
    </row>
    <row r="26" spans="1:15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s="2" customFormat="1" ht="15">
      <c r="A27" s="10"/>
      <c r="I27"/>
      <c r="J27"/>
      <c r="K27"/>
      <c r="L27"/>
      <c r="M27"/>
      <c r="N27"/>
      <c r="O27"/>
    </row>
    <row r="28" spans="1:15" s="2" customFormat="1" ht="15"/>
    <row r="29" spans="1:15" s="2" customFormat="1" ht="15"/>
    <row r="30" spans="1:15" s="2" customFormat="1" ht="15"/>
    <row r="31" spans="1:15" s="2" customFormat="1" ht="15"/>
    <row r="32" spans="1:15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2">
    <mergeCell ref="A26:O26"/>
    <mergeCell ref="A3:H3"/>
    <mergeCell ref="A4:H4"/>
    <mergeCell ref="H8:H9"/>
    <mergeCell ref="B22:H22"/>
    <mergeCell ref="B7:H7"/>
    <mergeCell ref="E8:E9"/>
    <mergeCell ref="F8:F9"/>
    <mergeCell ref="B8:B9"/>
    <mergeCell ref="C8:C9"/>
    <mergeCell ref="D8:D9"/>
    <mergeCell ref="G8:G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zoomScale="75" workbookViewId="0">
      <selection activeCell="B23" sqref="B23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5" width="20.7109375" customWidth="1"/>
    <col min="6" max="6" width="18.28515625" customWidth="1"/>
    <col min="7" max="7" width="20.28515625" customWidth="1"/>
    <col min="8" max="8" width="17.140625" customWidth="1"/>
    <col min="9" max="9" width="8.140625" customWidth="1"/>
  </cols>
  <sheetData>
    <row r="1" spans="1:9" ht="12" customHeight="1">
      <c r="H1" s="11"/>
    </row>
    <row r="3" spans="1:9" s="2" customFormat="1" ht="20.25">
      <c r="A3" s="137" t="s">
        <v>104</v>
      </c>
      <c r="B3" s="137"/>
      <c r="C3" s="137"/>
      <c r="D3" s="137"/>
      <c r="E3" s="137"/>
      <c r="F3" s="137"/>
      <c r="G3" s="137"/>
      <c r="H3" s="137"/>
    </row>
    <row r="4" spans="1:9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08"/>
    </row>
    <row r="5" spans="1:9" s="2" customFormat="1" ht="15" hidden="1"/>
    <row r="6" spans="1:9" s="2" customFormat="1" ht="15.75" thickBot="1">
      <c r="H6" s="4" t="s">
        <v>1</v>
      </c>
    </row>
    <row r="7" spans="1:9" s="2" customFormat="1" ht="16.5" thickBot="1">
      <c r="A7" s="5" t="s">
        <v>3</v>
      </c>
      <c r="B7" s="144" t="s">
        <v>86</v>
      </c>
      <c r="C7" s="145"/>
      <c r="D7" s="145"/>
      <c r="E7" s="145"/>
      <c r="F7" s="145"/>
      <c r="G7" s="145"/>
      <c r="H7" s="146"/>
    </row>
    <row r="8" spans="1:9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47" t="s">
        <v>7</v>
      </c>
      <c r="F8" s="147" t="s">
        <v>0</v>
      </c>
      <c r="G8" s="147" t="s">
        <v>12</v>
      </c>
      <c r="H8" s="139" t="s">
        <v>13</v>
      </c>
    </row>
    <row r="9" spans="1:9" s="2" customFormat="1" ht="96.75" customHeight="1" thickBot="1">
      <c r="A9" s="7" t="s">
        <v>14</v>
      </c>
      <c r="B9" s="150"/>
      <c r="C9" s="152"/>
      <c r="D9" s="152"/>
      <c r="E9" s="148"/>
      <c r="F9" s="148"/>
      <c r="G9" s="148"/>
      <c r="H9" s="140"/>
    </row>
    <row r="10" spans="1:9" s="2" customFormat="1" ht="40.5" customHeight="1" thickBot="1">
      <c r="A10" s="8" t="s">
        <v>74</v>
      </c>
      <c r="B10" s="87"/>
      <c r="C10" s="88"/>
      <c r="D10" s="88"/>
      <c r="E10" s="92"/>
      <c r="F10" s="89"/>
      <c r="G10" s="90"/>
      <c r="H10" s="91"/>
    </row>
    <row r="11" spans="1:9" s="2" customFormat="1" ht="41.25" customHeight="1" thickBot="1">
      <c r="A11" s="8" t="s">
        <v>28</v>
      </c>
      <c r="B11" s="57"/>
      <c r="C11" s="58"/>
      <c r="D11" s="58"/>
      <c r="E11" s="65">
        <v>10000</v>
      </c>
      <c r="F11" s="109">
        <v>15000</v>
      </c>
      <c r="G11" s="59"/>
      <c r="H11" s="60"/>
    </row>
    <row r="12" spans="1:9" s="2" customFormat="1" ht="41.25" customHeight="1" thickBot="1">
      <c r="A12" s="8" t="s">
        <v>88</v>
      </c>
      <c r="B12" s="101"/>
      <c r="C12" s="102"/>
      <c r="D12" s="102"/>
      <c r="E12" s="103"/>
      <c r="F12" s="101"/>
      <c r="G12" s="104"/>
      <c r="H12" s="105"/>
    </row>
    <row r="13" spans="1:9" s="2" customFormat="1" ht="51" customHeight="1">
      <c r="A13" s="8" t="s">
        <v>80</v>
      </c>
      <c r="B13" s="61"/>
      <c r="C13" s="61"/>
      <c r="D13" s="61"/>
      <c r="E13" s="66">
        <v>152077.72</v>
      </c>
      <c r="F13" s="61"/>
      <c r="G13" s="62"/>
      <c r="H13" s="63"/>
    </row>
    <row r="14" spans="1:9" s="2" customFormat="1" ht="51" customHeight="1">
      <c r="A14" s="56" t="s">
        <v>81</v>
      </c>
      <c r="B14" s="61"/>
      <c r="C14" s="61"/>
      <c r="D14" s="61"/>
      <c r="E14" s="66">
        <v>140000</v>
      </c>
      <c r="F14" s="61"/>
      <c r="G14" s="62"/>
      <c r="H14" s="63"/>
    </row>
    <row r="15" spans="1:9" s="2" customFormat="1" ht="39" customHeight="1">
      <c r="A15" s="56" t="s">
        <v>97</v>
      </c>
      <c r="B15" s="61"/>
      <c r="C15" s="61">
        <v>200</v>
      </c>
      <c r="D15" s="61"/>
      <c r="E15" s="66"/>
      <c r="F15" s="61"/>
      <c r="G15" s="62"/>
      <c r="H15" s="63"/>
    </row>
    <row r="16" spans="1:9" s="2" customFormat="1" ht="39" customHeight="1">
      <c r="A16" s="56" t="s">
        <v>29</v>
      </c>
      <c r="B16" s="61"/>
      <c r="C16" s="61"/>
      <c r="D16" s="61">
        <v>53000</v>
      </c>
      <c r="E16" s="66"/>
      <c r="F16" s="61"/>
      <c r="G16" s="62"/>
      <c r="H16" s="63"/>
    </row>
    <row r="17" spans="1:15" s="2" customFormat="1" ht="39" customHeight="1">
      <c r="A17" s="56" t="s">
        <v>98</v>
      </c>
      <c r="B17" s="61"/>
      <c r="C17" s="61"/>
      <c r="D17" s="61"/>
      <c r="E17" s="66"/>
      <c r="F17" s="61">
        <v>15000</v>
      </c>
      <c r="G17" s="62"/>
      <c r="H17" s="63"/>
    </row>
    <row r="18" spans="1:15" s="2" customFormat="1" ht="46.5" customHeight="1">
      <c r="A18" s="56" t="s">
        <v>30</v>
      </c>
      <c r="B18" s="61">
        <v>978064.76</v>
      </c>
      <c r="C18" s="61"/>
      <c r="D18" s="61"/>
      <c r="E18" s="66"/>
      <c r="F18" s="61"/>
      <c r="G18" s="62"/>
      <c r="H18" s="63"/>
    </row>
    <row r="19" spans="1:15" s="2" customFormat="1" ht="47.25" customHeight="1">
      <c r="A19" s="56" t="s">
        <v>31</v>
      </c>
      <c r="B19" s="61">
        <v>86000</v>
      </c>
      <c r="C19" s="61"/>
      <c r="D19" s="61"/>
      <c r="E19" s="66"/>
      <c r="F19" s="61"/>
      <c r="G19" s="62"/>
      <c r="H19" s="63"/>
    </row>
    <row r="20" spans="1:15" s="2" customFormat="1" ht="47.25" customHeight="1" thickBot="1">
      <c r="A20" s="83" t="s">
        <v>70</v>
      </c>
      <c r="B20" s="84"/>
      <c r="C20" s="84"/>
      <c r="D20" s="84"/>
      <c r="E20" s="85"/>
      <c r="F20" s="84"/>
      <c r="G20" s="84"/>
      <c r="H20" s="86"/>
    </row>
    <row r="21" spans="1:15" s="2" customFormat="1" ht="30" customHeight="1" thickBot="1">
      <c r="A21" s="9" t="s">
        <v>2</v>
      </c>
      <c r="B21" s="64">
        <f>SUM(B11:B19)</f>
        <v>1064064.76</v>
      </c>
      <c r="C21" s="64">
        <f>SUM(C11:C19)</f>
        <v>200</v>
      </c>
      <c r="D21" s="64">
        <f>SUM(D11:D20)</f>
        <v>53000</v>
      </c>
      <c r="E21" s="64">
        <f>SUM(E10:E19)</f>
        <v>302077.71999999997</v>
      </c>
      <c r="F21" s="64">
        <f>SUM(F11:F19)</f>
        <v>30000</v>
      </c>
      <c r="G21" s="64">
        <f>SUM(G11:G19)</f>
        <v>0</v>
      </c>
      <c r="H21" s="64">
        <f>SUM(H11:H19)</f>
        <v>0</v>
      </c>
    </row>
    <row r="22" spans="1:15" s="2" customFormat="1" ht="30" customHeight="1" thickBot="1">
      <c r="A22" s="9" t="s">
        <v>87</v>
      </c>
      <c r="B22" s="141">
        <f>B21+C21+D21+E21+F21+G21+H21</f>
        <v>1449342.48</v>
      </c>
      <c r="C22" s="142"/>
      <c r="D22" s="142"/>
      <c r="E22" s="142"/>
      <c r="F22" s="142"/>
      <c r="G22" s="142"/>
      <c r="H22" s="143"/>
    </row>
    <row r="23" spans="1:15" s="2" customFormat="1" ht="15"/>
    <row r="24" spans="1:15" s="2" customFormat="1" ht="15.75">
      <c r="A24" s="1"/>
      <c r="G24" s="12"/>
      <c r="H24" s="12"/>
      <c r="I24" s="12"/>
      <c r="J24"/>
      <c r="K24"/>
      <c r="L24"/>
      <c r="M24"/>
      <c r="N24"/>
      <c r="O24"/>
    </row>
    <row r="25" spans="1:15" s="2" customFormat="1" ht="15">
      <c r="A25" s="10"/>
      <c r="I25"/>
      <c r="J25"/>
      <c r="K25"/>
      <c r="L25"/>
      <c r="M25"/>
      <c r="N25"/>
      <c r="O25"/>
    </row>
    <row r="26" spans="1:15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s="2" customFormat="1" ht="15">
      <c r="A27" s="10"/>
      <c r="I27"/>
      <c r="J27"/>
      <c r="K27"/>
      <c r="L27"/>
      <c r="M27"/>
      <c r="N27"/>
      <c r="O27"/>
    </row>
    <row r="28" spans="1:15" s="2" customFormat="1" ht="15"/>
    <row r="29" spans="1:15" s="2" customFormat="1" ht="15"/>
    <row r="30" spans="1:15" s="2" customFormat="1" ht="15"/>
    <row r="31" spans="1:15" s="2" customFormat="1" ht="15"/>
    <row r="32" spans="1:15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2">
    <mergeCell ref="A26:O26"/>
    <mergeCell ref="A4:H4"/>
    <mergeCell ref="A3:H3"/>
    <mergeCell ref="B8:B9"/>
    <mergeCell ref="C8:C9"/>
    <mergeCell ref="D8:D9"/>
    <mergeCell ref="E8:E9"/>
    <mergeCell ref="F8:F9"/>
    <mergeCell ref="G8:G9"/>
    <mergeCell ref="B7:H7"/>
    <mergeCell ref="H8:H9"/>
    <mergeCell ref="B22:H22"/>
  </mergeCells>
  <phoneticPr fontId="0" type="noConversion"/>
  <pageMargins left="0.27" right="0.17" top="0.15748031496062992" bottom="0.98425196850393704" header="0.35433070866141736" footer="0.27559055118110237"/>
  <pageSetup paperSize="9" scale="6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zoomScale="75" workbookViewId="0">
      <selection activeCell="B23" sqref="B23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5" width="20.7109375" customWidth="1"/>
    <col min="6" max="6" width="18.28515625" customWidth="1"/>
    <col min="7" max="7" width="20.28515625" customWidth="1"/>
    <col min="8" max="8" width="17.140625" customWidth="1"/>
    <col min="9" max="9" width="8.140625" customWidth="1"/>
  </cols>
  <sheetData>
    <row r="1" spans="1:9" ht="12" customHeight="1">
      <c r="H1" s="11"/>
    </row>
    <row r="3" spans="1:9" s="2" customFormat="1" ht="20.25">
      <c r="A3" s="137" t="s">
        <v>105</v>
      </c>
      <c r="B3" s="137"/>
      <c r="C3" s="137"/>
      <c r="D3" s="137"/>
      <c r="E3" s="137"/>
      <c r="F3" s="137"/>
      <c r="G3" s="137"/>
      <c r="H3" s="137"/>
    </row>
    <row r="4" spans="1:9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08"/>
    </row>
    <row r="5" spans="1:9" s="2" customFormat="1" ht="15" hidden="1"/>
    <row r="6" spans="1:9" s="2" customFormat="1" ht="15.75" thickBot="1">
      <c r="H6" s="4" t="s">
        <v>1</v>
      </c>
    </row>
    <row r="7" spans="1:9" s="2" customFormat="1" ht="16.5" thickBot="1">
      <c r="A7" s="5" t="s">
        <v>3</v>
      </c>
      <c r="B7" s="144" t="s">
        <v>92</v>
      </c>
      <c r="C7" s="145"/>
      <c r="D7" s="145"/>
      <c r="E7" s="145"/>
      <c r="F7" s="145"/>
      <c r="G7" s="145"/>
      <c r="H7" s="146"/>
    </row>
    <row r="8" spans="1:9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47" t="s">
        <v>7</v>
      </c>
      <c r="F8" s="147" t="s">
        <v>0</v>
      </c>
      <c r="G8" s="147" t="s">
        <v>12</v>
      </c>
      <c r="H8" s="139" t="s">
        <v>13</v>
      </c>
    </row>
    <row r="9" spans="1:9" s="2" customFormat="1" ht="96.75" customHeight="1" thickBot="1">
      <c r="A9" s="7" t="s">
        <v>14</v>
      </c>
      <c r="B9" s="150"/>
      <c r="C9" s="152"/>
      <c r="D9" s="152"/>
      <c r="E9" s="148"/>
      <c r="F9" s="148"/>
      <c r="G9" s="148"/>
      <c r="H9" s="140"/>
    </row>
    <row r="10" spans="1:9" s="2" customFormat="1" ht="40.5" customHeight="1" thickBot="1">
      <c r="A10" s="8" t="s">
        <v>74</v>
      </c>
      <c r="B10" s="87"/>
      <c r="C10" s="88"/>
      <c r="D10" s="88"/>
      <c r="E10" s="92"/>
      <c r="F10" s="89"/>
      <c r="G10" s="90"/>
      <c r="H10" s="91"/>
    </row>
    <row r="11" spans="1:9" s="2" customFormat="1" ht="41.25" customHeight="1" thickBot="1">
      <c r="A11" s="8" t="s">
        <v>28</v>
      </c>
      <c r="B11" s="57"/>
      <c r="C11" s="58"/>
      <c r="D11" s="58"/>
      <c r="E11" s="65">
        <v>10000</v>
      </c>
      <c r="F11" s="109">
        <v>15000</v>
      </c>
      <c r="G11" s="59"/>
      <c r="H11" s="60"/>
    </row>
    <row r="12" spans="1:9" s="2" customFormat="1" ht="41.25" customHeight="1" thickBot="1">
      <c r="A12" s="8" t="s">
        <v>88</v>
      </c>
      <c r="B12" s="101"/>
      <c r="C12" s="102"/>
      <c r="D12" s="102"/>
      <c r="E12" s="103"/>
      <c r="F12" s="101"/>
      <c r="G12" s="104"/>
      <c r="H12" s="105"/>
    </row>
    <row r="13" spans="1:9" s="2" customFormat="1" ht="51" customHeight="1">
      <c r="A13" s="8" t="s">
        <v>80</v>
      </c>
      <c r="B13" s="61"/>
      <c r="C13" s="61"/>
      <c r="D13" s="61"/>
      <c r="E13" s="66">
        <v>152077.72</v>
      </c>
      <c r="F13" s="61"/>
      <c r="G13" s="62"/>
      <c r="H13" s="63"/>
    </row>
    <row r="14" spans="1:9" s="2" customFormat="1" ht="51" customHeight="1">
      <c r="A14" s="56" t="s">
        <v>81</v>
      </c>
      <c r="B14" s="61"/>
      <c r="C14" s="61"/>
      <c r="D14" s="61"/>
      <c r="E14" s="66">
        <v>140000</v>
      </c>
      <c r="F14" s="61"/>
      <c r="G14" s="62"/>
      <c r="H14" s="63"/>
    </row>
    <row r="15" spans="1:9" s="2" customFormat="1" ht="39" customHeight="1">
      <c r="A15" s="56" t="s">
        <v>97</v>
      </c>
      <c r="B15" s="61"/>
      <c r="C15" s="61">
        <v>200</v>
      </c>
      <c r="D15" s="61"/>
      <c r="E15" s="66"/>
      <c r="F15" s="61"/>
      <c r="G15" s="62"/>
      <c r="H15" s="63"/>
    </row>
    <row r="16" spans="1:9" s="2" customFormat="1" ht="39" customHeight="1">
      <c r="A16" s="56" t="s">
        <v>29</v>
      </c>
      <c r="B16" s="61"/>
      <c r="C16" s="61"/>
      <c r="D16" s="61">
        <v>53000</v>
      </c>
      <c r="E16" s="66"/>
      <c r="F16" s="61"/>
      <c r="G16" s="62"/>
      <c r="H16" s="63"/>
    </row>
    <row r="17" spans="1:15" s="2" customFormat="1" ht="39" customHeight="1">
      <c r="A17" s="56" t="s">
        <v>98</v>
      </c>
      <c r="B17" s="61"/>
      <c r="C17" s="61"/>
      <c r="D17" s="61"/>
      <c r="E17" s="66"/>
      <c r="F17" s="61">
        <v>15000</v>
      </c>
      <c r="G17" s="62"/>
      <c r="H17" s="63"/>
    </row>
    <row r="18" spans="1:15" s="2" customFormat="1" ht="46.5" customHeight="1">
      <c r="A18" s="56" t="s">
        <v>30</v>
      </c>
      <c r="B18" s="61">
        <v>981482.72</v>
      </c>
      <c r="C18" s="61"/>
      <c r="D18" s="61"/>
      <c r="E18" s="66"/>
      <c r="F18" s="61"/>
      <c r="G18" s="62"/>
      <c r="H18" s="63"/>
    </row>
    <row r="19" spans="1:15" s="2" customFormat="1" ht="47.25" customHeight="1">
      <c r="A19" s="56" t="s">
        <v>31</v>
      </c>
      <c r="B19" s="61">
        <v>86000</v>
      </c>
      <c r="C19" s="61"/>
      <c r="D19" s="61"/>
      <c r="E19" s="66"/>
      <c r="F19" s="61"/>
      <c r="G19" s="62"/>
      <c r="H19" s="63"/>
    </row>
    <row r="20" spans="1:15" s="2" customFormat="1" ht="47.25" customHeight="1" thickBot="1">
      <c r="A20" s="83" t="s">
        <v>70</v>
      </c>
      <c r="B20" s="84"/>
      <c r="C20" s="84"/>
      <c r="D20" s="84"/>
      <c r="E20" s="85"/>
      <c r="F20" s="84"/>
      <c r="G20" s="84"/>
      <c r="H20" s="86"/>
    </row>
    <row r="21" spans="1:15" s="2" customFormat="1" ht="30" customHeight="1" thickBot="1">
      <c r="A21" s="9" t="s">
        <v>2</v>
      </c>
      <c r="B21" s="64">
        <f>SUM(B11:B19)</f>
        <v>1067482.72</v>
      </c>
      <c r="C21" s="64">
        <f>SUM(C11:C19)</f>
        <v>200</v>
      </c>
      <c r="D21" s="64">
        <f>SUM(D11:D20)</f>
        <v>53000</v>
      </c>
      <c r="E21" s="64">
        <f>SUM(E10:E19)</f>
        <v>302077.71999999997</v>
      </c>
      <c r="F21" s="64">
        <f>SUM(F11:F19)</f>
        <v>30000</v>
      </c>
      <c r="G21" s="64">
        <f>SUM(G11:G19)</f>
        <v>0</v>
      </c>
      <c r="H21" s="64">
        <f>SUM(H11:H19)</f>
        <v>0</v>
      </c>
    </row>
    <row r="22" spans="1:15" s="2" customFormat="1" ht="30" customHeight="1" thickBot="1">
      <c r="A22" s="9" t="s">
        <v>93</v>
      </c>
      <c r="B22" s="141">
        <f>B21+C21+D21+E21+F21+G21+H21</f>
        <v>1452760.44</v>
      </c>
      <c r="C22" s="142"/>
      <c r="D22" s="142"/>
      <c r="E22" s="142"/>
      <c r="F22" s="142"/>
      <c r="G22" s="142"/>
      <c r="H22" s="143"/>
    </row>
    <row r="23" spans="1:15" s="2" customFormat="1" ht="15"/>
    <row r="24" spans="1:15" s="2" customFormat="1" ht="15.75">
      <c r="A24" s="1"/>
      <c r="G24" s="12"/>
      <c r="H24" s="12"/>
      <c r="I24" s="12"/>
      <c r="J24"/>
      <c r="K24"/>
      <c r="L24"/>
      <c r="M24"/>
      <c r="N24"/>
      <c r="O24"/>
    </row>
    <row r="25" spans="1:15" s="2" customFormat="1" ht="15">
      <c r="A25" s="10"/>
      <c r="I25"/>
      <c r="J25"/>
      <c r="K25"/>
      <c r="L25"/>
      <c r="M25"/>
      <c r="N25"/>
      <c r="O25"/>
    </row>
    <row r="26" spans="1:15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s="2" customFormat="1" ht="15">
      <c r="A27" s="10"/>
      <c r="I27"/>
      <c r="J27"/>
      <c r="K27"/>
      <c r="L27"/>
      <c r="M27"/>
      <c r="N27"/>
      <c r="O27"/>
    </row>
    <row r="28" spans="1:15" s="2" customFormat="1" ht="15"/>
    <row r="29" spans="1:15" s="2" customFormat="1" ht="15"/>
    <row r="30" spans="1:15" s="2" customFormat="1" ht="15"/>
    <row r="31" spans="1:15" s="2" customFormat="1" ht="15"/>
    <row r="32" spans="1:15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2">
    <mergeCell ref="A26:O26"/>
    <mergeCell ref="A4:H4"/>
    <mergeCell ref="A3:H3"/>
    <mergeCell ref="B8:B9"/>
    <mergeCell ref="C8:C9"/>
    <mergeCell ref="D8:D9"/>
    <mergeCell ref="E8:E9"/>
    <mergeCell ref="F8:F9"/>
    <mergeCell ref="G8:G9"/>
    <mergeCell ref="B7:H7"/>
    <mergeCell ref="H8:H9"/>
    <mergeCell ref="B22:H22"/>
  </mergeCells>
  <pageMargins left="0.27" right="0.17" top="0.15748031496062992" bottom="0.98425196850393704" header="0.35433070866141736" footer="0.27559055118110237"/>
  <pageSetup paperSize="9" scale="6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"/>
  <sheetViews>
    <sheetView tabSelected="1" zoomScale="75" workbookViewId="0">
      <selection activeCell="A43" sqref="A43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3"/>
      <c r="M1" s="13"/>
      <c r="N1" s="13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3"/>
      <c r="M2" s="13"/>
      <c r="N2" s="13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6" t="s">
        <v>89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99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1188192.69</v>
      </c>
      <c r="D7" s="81">
        <f t="shared" si="0"/>
        <v>926205.3</v>
      </c>
      <c r="E7" s="81">
        <f t="shared" si="0"/>
        <v>200</v>
      </c>
      <c r="F7" s="81">
        <f t="shared" si="0"/>
        <v>43000</v>
      </c>
      <c r="G7" s="81">
        <f t="shared" si="0"/>
        <v>56000</v>
      </c>
      <c r="H7" s="81">
        <f t="shared" si="0"/>
        <v>162787.39000000001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941992.69000000006</v>
      </c>
      <c r="D8" s="75">
        <f>D9+D13+D11</f>
        <v>821705.3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120287.39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786379.79</v>
      </c>
      <c r="D9" s="77">
        <f t="shared" ref="D9:K9" si="2">D10</f>
        <v>688244.81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98134.98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786379.79</v>
      </c>
      <c r="D10" s="76">
        <v>688244.81</v>
      </c>
      <c r="E10" s="76"/>
      <c r="F10" s="76"/>
      <c r="G10" s="76"/>
      <c r="H10" s="76">
        <v>98134.98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25860.14</v>
      </c>
      <c r="D11" s="77">
        <f t="shared" ref="D11:K11" si="3">D12</f>
        <v>19900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5960.14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25860.14</v>
      </c>
      <c r="D12" s="76">
        <v>19900</v>
      </c>
      <c r="E12" s="76"/>
      <c r="F12" s="76">
        <v>0</v>
      </c>
      <c r="G12" s="76"/>
      <c r="H12" s="76">
        <v>5960.14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129752.76000000001</v>
      </c>
      <c r="D13" s="77">
        <f t="shared" ref="D13:K13" si="4">D14</f>
        <v>113560.49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16192.27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129752.76000000001</v>
      </c>
      <c r="D14" s="76">
        <v>113560.49</v>
      </c>
      <c r="E14" s="76"/>
      <c r="F14" s="76"/>
      <c r="G14" s="76"/>
      <c r="H14" s="76">
        <v>16192.27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237000</v>
      </c>
      <c r="D15" s="77">
        <f t="shared" ref="D15:K15" si="5">D16+D20+D25+D35</f>
        <v>101500</v>
      </c>
      <c r="E15" s="77">
        <f t="shared" si="5"/>
        <v>0</v>
      </c>
      <c r="F15" s="77">
        <f>F16+F20+F25+F35+F33</f>
        <v>41000</v>
      </c>
      <c r="G15" s="77">
        <f t="shared" si="5"/>
        <v>54000</v>
      </c>
      <c r="H15" s="77">
        <f>H16+H20+H25+H35+H33</f>
        <v>40500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62500</v>
      </c>
      <c r="D16" s="77">
        <f t="shared" ref="D16:K16" si="6">D17+D18+D19</f>
        <v>31500</v>
      </c>
      <c r="E16" s="77">
        <f t="shared" si="6"/>
        <v>0</v>
      </c>
      <c r="F16" s="77">
        <f t="shared" si="6"/>
        <v>16000</v>
      </c>
      <c r="G16" s="77">
        <f t="shared" si="6"/>
        <v>2000</v>
      </c>
      <c r="H16" s="77">
        <f t="shared" si="6"/>
        <v>13000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SUM(L17:L49)</f>
        <v>0</v>
      </c>
      <c r="M16" s="23">
        <f>SUM(M17:M49)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3000</v>
      </c>
      <c r="D17" s="76">
        <v>500</v>
      </c>
      <c r="E17" s="76"/>
      <c r="F17" s="76">
        <v>1000</v>
      </c>
      <c r="G17" s="76">
        <v>1000</v>
      </c>
      <c r="H17" s="76">
        <v>500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56000</v>
      </c>
      <c r="D18" s="76">
        <v>31000</v>
      </c>
      <c r="E18" s="76"/>
      <c r="F18" s="76">
        <v>13000</v>
      </c>
      <c r="G18" s="76">
        <v>0</v>
      </c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14.25" customHeight="1">
      <c r="A19" s="69">
        <v>3213</v>
      </c>
      <c r="B19" s="24" t="s">
        <v>42</v>
      </c>
      <c r="C19" s="76">
        <f>D19+E19+F19+H19+I19+J19+K19+G19</f>
        <v>3500</v>
      </c>
      <c r="D19" s="76">
        <v>0</v>
      </c>
      <c r="E19" s="76"/>
      <c r="F19" s="76">
        <v>2000</v>
      </c>
      <c r="G19" s="76">
        <v>1000</v>
      </c>
      <c r="H19" s="76">
        <v>500</v>
      </c>
      <c r="I19" s="76"/>
      <c r="J19" s="76"/>
      <c r="K19" s="76"/>
      <c r="L19" s="14">
        <v>0</v>
      </c>
      <c r="M19" s="14">
        <v>0</v>
      </c>
    </row>
    <row r="20" spans="1:13" ht="30" customHeight="1">
      <c r="A20" s="26">
        <v>322</v>
      </c>
      <c r="B20" s="71" t="s">
        <v>43</v>
      </c>
      <c r="C20" s="77">
        <f>C21+C22+C23+C24</f>
        <v>69500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22000</v>
      </c>
      <c r="H20" s="77">
        <f t="shared" si="7"/>
        <v>8500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27500</v>
      </c>
      <c r="D21" s="76">
        <v>13000</v>
      </c>
      <c r="E21" s="76"/>
      <c r="F21" s="76">
        <v>3000</v>
      </c>
      <c r="G21" s="76">
        <v>7000</v>
      </c>
      <c r="H21" s="76">
        <v>4500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19500</v>
      </c>
      <c r="D22" s="76">
        <v>15000</v>
      </c>
      <c r="E22" s="76"/>
      <c r="F22" s="76">
        <v>1000</v>
      </c>
      <c r="G22" s="76">
        <v>2000</v>
      </c>
      <c r="H22" s="76">
        <v>1500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7500</v>
      </c>
      <c r="D23" s="76">
        <v>1500</v>
      </c>
      <c r="E23" s="76"/>
      <c r="F23" s="76">
        <v>1500</v>
      </c>
      <c r="G23" s="76">
        <v>3000</v>
      </c>
      <c r="H23" s="76">
        <v>1500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15000</v>
      </c>
      <c r="D24" s="76">
        <v>1000</v>
      </c>
      <c r="E24" s="76"/>
      <c r="F24" s="76">
        <v>3000</v>
      </c>
      <c r="G24" s="76">
        <v>10000</v>
      </c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72500</v>
      </c>
      <c r="D25" s="77">
        <f t="shared" ref="D25:K25" si="9">D26+D27+D28+D29+D30+D31+D32</f>
        <v>34500</v>
      </c>
      <c r="E25" s="77">
        <f t="shared" si="9"/>
        <v>0</v>
      </c>
      <c r="F25" s="77">
        <f t="shared" si="9"/>
        <v>9200</v>
      </c>
      <c r="G25" s="77">
        <f t="shared" si="9"/>
        <v>21000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12000</v>
      </c>
      <c r="D26" s="76">
        <v>9000</v>
      </c>
      <c r="E26" s="76"/>
      <c r="F26" s="76">
        <v>500</v>
      </c>
      <c r="G26" s="76">
        <v>2000</v>
      </c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9300</v>
      </c>
      <c r="D27" s="76">
        <v>3000</v>
      </c>
      <c r="E27" s="76"/>
      <c r="F27" s="76">
        <v>1500</v>
      </c>
      <c r="G27" s="76">
        <v>4000</v>
      </c>
      <c r="H27" s="76">
        <v>800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2000</v>
      </c>
      <c r="D28" s="76">
        <v>0</v>
      </c>
      <c r="E28" s="76"/>
      <c r="F28" s="76">
        <v>1000</v>
      </c>
      <c r="G28" s="76">
        <v>1000</v>
      </c>
      <c r="H28" s="76">
        <v>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13500</v>
      </c>
      <c r="D29" s="76">
        <v>11000</v>
      </c>
      <c r="E29" s="76"/>
      <c r="F29" s="76">
        <v>1000</v>
      </c>
      <c r="G29" s="76">
        <v>1000</v>
      </c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7000</v>
      </c>
      <c r="D30" s="76">
        <v>500</v>
      </c>
      <c r="E30" s="76"/>
      <c r="F30" s="76">
        <v>2000</v>
      </c>
      <c r="G30" s="76">
        <v>4000</v>
      </c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13000</v>
      </c>
      <c r="D31" s="76">
        <v>8000</v>
      </c>
      <c r="E31" s="76"/>
      <c r="F31" s="76">
        <v>500</v>
      </c>
      <c r="G31" s="76">
        <v>4000</v>
      </c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15700</v>
      </c>
      <c r="D32" s="76">
        <v>3000</v>
      </c>
      <c r="E32" s="76"/>
      <c r="F32" s="76">
        <v>2700</v>
      </c>
      <c r="G32" s="76">
        <v>5000</v>
      </c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19500</v>
      </c>
      <c r="D35" s="77">
        <f t="shared" ref="D35:K35" si="11">D36+D37+D38</f>
        <v>5000</v>
      </c>
      <c r="E35" s="77">
        <f t="shared" si="11"/>
        <v>0</v>
      </c>
      <c r="F35" s="77">
        <f t="shared" si="11"/>
        <v>4300</v>
      </c>
      <c r="G35" s="77">
        <f t="shared" si="11"/>
        <v>9000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1700</v>
      </c>
      <c r="D36" s="76">
        <v>1500</v>
      </c>
      <c r="E36" s="76"/>
      <c r="F36" s="76">
        <v>0</v>
      </c>
      <c r="G36" s="76">
        <v>0</v>
      </c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5200</v>
      </c>
      <c r="D37" s="76">
        <v>200</v>
      </c>
      <c r="E37" s="76"/>
      <c r="F37" s="76">
        <v>2500</v>
      </c>
      <c r="G37" s="76">
        <v>2000</v>
      </c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12600</v>
      </c>
      <c r="D38" s="76">
        <v>3300</v>
      </c>
      <c r="E38" s="76"/>
      <c r="F38" s="76">
        <v>1800</v>
      </c>
      <c r="G38" s="76">
        <v>7000</v>
      </c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9200</v>
      </c>
      <c r="D39" s="77">
        <f t="shared" si="13"/>
        <v>3000</v>
      </c>
      <c r="E39" s="77">
        <f t="shared" si="13"/>
        <v>200</v>
      </c>
      <c r="F39" s="77">
        <f t="shared" si="13"/>
        <v>2000</v>
      </c>
      <c r="G39" s="77">
        <f t="shared" si="13"/>
        <v>2000</v>
      </c>
      <c r="H39" s="77">
        <f t="shared" si="13"/>
        <v>2000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14.25" customHeight="1">
      <c r="A40" s="26">
        <v>343</v>
      </c>
      <c r="B40" s="27" t="s">
        <v>61</v>
      </c>
      <c r="C40" s="77">
        <f>C41+C42</f>
        <v>9200</v>
      </c>
      <c r="D40" s="77">
        <f t="shared" si="13"/>
        <v>3000</v>
      </c>
      <c r="E40" s="77">
        <f>E41+E42</f>
        <v>200</v>
      </c>
      <c r="F40" s="77">
        <f>F41+F42</f>
        <v>2000</v>
      </c>
      <c r="G40" s="77">
        <f t="shared" si="13"/>
        <v>2000</v>
      </c>
      <c r="H40" s="77">
        <f>H41+H42</f>
        <v>2000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8100</v>
      </c>
      <c r="D41" s="76">
        <v>3000</v>
      </c>
      <c r="E41" s="76">
        <v>100</v>
      </c>
      <c r="F41" s="76">
        <v>1500</v>
      </c>
      <c r="G41" s="76">
        <v>2000</v>
      </c>
      <c r="H41" s="76">
        <v>1500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3432</v>
      </c>
      <c r="B42" s="24" t="s">
        <v>75</v>
      </c>
      <c r="C42" s="76">
        <f>D42+E42+F42+H42+I42+J42+K42+G42</f>
        <v>1100</v>
      </c>
      <c r="D42" s="76">
        <v>0</v>
      </c>
      <c r="E42" s="76">
        <v>100</v>
      </c>
      <c r="F42" s="76">
        <v>500</v>
      </c>
      <c r="G42" s="76">
        <v>0</v>
      </c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269130.40999999997</v>
      </c>
      <c r="D43" s="77">
        <f t="shared" ref="D43:K43" si="14">D44</f>
        <v>36421.050000000003</v>
      </c>
      <c r="E43" s="77">
        <f t="shared" si="14"/>
        <v>0</v>
      </c>
      <c r="F43" s="77">
        <f t="shared" si="14"/>
        <v>10000</v>
      </c>
      <c r="G43" s="77">
        <f t="shared" si="14"/>
        <v>42709.36</v>
      </c>
      <c r="H43" s="77">
        <f t="shared" si="14"/>
        <v>150000</v>
      </c>
      <c r="I43" s="77">
        <f t="shared" si="14"/>
        <v>30000</v>
      </c>
      <c r="J43" s="77">
        <f t="shared" si="14"/>
        <v>0</v>
      </c>
      <c r="K43" s="77">
        <f t="shared" si="14"/>
        <v>0</v>
      </c>
      <c r="L43" s="14">
        <v>0</v>
      </c>
      <c r="M43" s="14">
        <v>0</v>
      </c>
    </row>
    <row r="44" spans="1:13" ht="32.25" customHeight="1">
      <c r="A44" s="26">
        <v>42</v>
      </c>
      <c r="B44" s="71" t="s">
        <v>64</v>
      </c>
      <c r="C44" s="77">
        <f>C45+C47</f>
        <v>269130.40999999997</v>
      </c>
      <c r="D44" s="77">
        <f t="shared" ref="D44:K44" si="15">D45+D47</f>
        <v>36421.050000000003</v>
      </c>
      <c r="E44" s="77">
        <f t="shared" si="15"/>
        <v>0</v>
      </c>
      <c r="F44" s="77">
        <f t="shared" si="15"/>
        <v>10000</v>
      </c>
      <c r="G44" s="77">
        <f t="shared" si="15"/>
        <v>42709.36</v>
      </c>
      <c r="H44" s="77">
        <f t="shared" si="15"/>
        <v>150000</v>
      </c>
      <c r="I44" s="77">
        <f t="shared" si="15"/>
        <v>30000</v>
      </c>
      <c r="J44" s="77">
        <f t="shared" si="15"/>
        <v>0</v>
      </c>
      <c r="K44" s="77">
        <f t="shared" si="15"/>
        <v>0</v>
      </c>
      <c r="L44" s="14">
        <v>0</v>
      </c>
      <c r="M44" s="14">
        <v>0</v>
      </c>
    </row>
    <row r="45" spans="1:13" ht="14.25" customHeight="1">
      <c r="A45" s="26">
        <v>422</v>
      </c>
      <c r="B45" s="70" t="s">
        <v>65</v>
      </c>
      <c r="C45" s="77">
        <f>C46</f>
        <v>20000</v>
      </c>
      <c r="D45" s="77">
        <f t="shared" ref="D45:K45" si="16">D46</f>
        <v>10000</v>
      </c>
      <c r="E45" s="77">
        <f t="shared" si="16"/>
        <v>0</v>
      </c>
      <c r="F45" s="77">
        <f t="shared" si="16"/>
        <v>0</v>
      </c>
      <c r="G45" s="77">
        <f t="shared" si="16"/>
        <v>10000</v>
      </c>
      <c r="H45" s="77">
        <f t="shared" si="16"/>
        <v>0</v>
      </c>
      <c r="I45" s="77">
        <f t="shared" si="16"/>
        <v>0</v>
      </c>
      <c r="J45" s="77">
        <f t="shared" si="16"/>
        <v>0</v>
      </c>
      <c r="K45" s="77">
        <f t="shared" si="16"/>
        <v>0</v>
      </c>
      <c r="L45" s="14">
        <v>0</v>
      </c>
      <c r="M45" s="14">
        <v>0</v>
      </c>
    </row>
    <row r="46" spans="1:13" ht="14.25" customHeight="1">
      <c r="A46" s="69">
        <v>4223</v>
      </c>
      <c r="B46" s="24" t="s">
        <v>94</v>
      </c>
      <c r="C46" s="76">
        <f>D46+E46+F46+H46+I46+J46+K46+G46</f>
        <v>20000</v>
      </c>
      <c r="D46" s="76">
        <v>10000</v>
      </c>
      <c r="E46" s="76"/>
      <c r="F46" s="76">
        <v>0</v>
      </c>
      <c r="G46" s="76">
        <v>10000</v>
      </c>
      <c r="H46" s="76">
        <v>0</v>
      </c>
      <c r="I46" s="76"/>
      <c r="J46" s="76"/>
      <c r="K46" s="76"/>
      <c r="L46" s="14">
        <v>0</v>
      </c>
      <c r="M46" s="14">
        <v>0</v>
      </c>
    </row>
    <row r="47" spans="1:13" ht="14.25" customHeight="1">
      <c r="A47" s="26">
        <v>424</v>
      </c>
      <c r="B47" s="27" t="s">
        <v>66</v>
      </c>
      <c r="C47" s="77">
        <f t="shared" ref="C47:K47" si="17">C48</f>
        <v>249130.40999999997</v>
      </c>
      <c r="D47" s="77">
        <f t="shared" si="17"/>
        <v>26421.05</v>
      </c>
      <c r="E47" s="77">
        <f t="shared" si="17"/>
        <v>0</v>
      </c>
      <c r="F47" s="77">
        <f t="shared" si="17"/>
        <v>10000</v>
      </c>
      <c r="G47" s="77">
        <f t="shared" si="17"/>
        <v>32709.360000000001</v>
      </c>
      <c r="H47" s="77">
        <f t="shared" si="17"/>
        <v>150000</v>
      </c>
      <c r="I47" s="77">
        <f t="shared" si="17"/>
        <v>30000</v>
      </c>
      <c r="J47" s="77">
        <f t="shared" si="17"/>
        <v>0</v>
      </c>
      <c r="K47" s="77">
        <f t="shared" si="17"/>
        <v>0</v>
      </c>
      <c r="L47" s="14">
        <v>0</v>
      </c>
      <c r="M47" s="14">
        <v>0</v>
      </c>
    </row>
    <row r="48" spans="1:13" ht="14.25" customHeight="1">
      <c r="A48" s="72">
        <v>4241</v>
      </c>
      <c r="B48" s="28" t="s">
        <v>67</v>
      </c>
      <c r="C48" s="78">
        <f>D48+E48+F48+H48+I48+J48+K48+G48</f>
        <v>249130.40999999997</v>
      </c>
      <c r="D48" s="78">
        <v>26421.05</v>
      </c>
      <c r="E48" s="78"/>
      <c r="F48" s="78">
        <v>10000</v>
      </c>
      <c r="G48" s="78">
        <v>32709.360000000001</v>
      </c>
      <c r="H48" s="78">
        <v>150000</v>
      </c>
      <c r="I48" s="78">
        <v>30000</v>
      </c>
      <c r="J48" s="78"/>
      <c r="K48" s="78"/>
      <c r="L48" s="14">
        <v>0</v>
      </c>
      <c r="M48" s="14">
        <v>0</v>
      </c>
    </row>
    <row r="49" spans="1:13" ht="14.25" customHeight="1">
      <c r="A49" s="29"/>
      <c r="B49" s="80" t="s">
        <v>69</v>
      </c>
      <c r="C49" s="79">
        <f t="shared" ref="C49:K49" si="18">C7+C43</f>
        <v>1457323.0999999999</v>
      </c>
      <c r="D49" s="79">
        <f t="shared" si="18"/>
        <v>962626.35000000009</v>
      </c>
      <c r="E49" s="79">
        <f t="shared" si="18"/>
        <v>200</v>
      </c>
      <c r="F49" s="79">
        <f t="shared" si="18"/>
        <v>53000</v>
      </c>
      <c r="G49" s="79">
        <f t="shared" si="18"/>
        <v>98709.36</v>
      </c>
      <c r="H49" s="79">
        <f t="shared" si="18"/>
        <v>312787.39</v>
      </c>
      <c r="I49" s="79">
        <f t="shared" si="18"/>
        <v>30000</v>
      </c>
      <c r="J49" s="79">
        <f t="shared" si="18"/>
        <v>0</v>
      </c>
      <c r="K49" s="79">
        <f t="shared" si="18"/>
        <v>0</v>
      </c>
      <c r="L49" s="14">
        <v>0</v>
      </c>
      <c r="M49" s="14">
        <v>0</v>
      </c>
    </row>
    <row r="53" spans="1:13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</row>
    <row r="54" spans="1:13" ht="39.75" customHeight="1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</row>
  </sheetData>
  <mergeCells count="4">
    <mergeCell ref="A54:K54"/>
    <mergeCell ref="A1:K1"/>
    <mergeCell ref="A2:K2"/>
    <mergeCell ref="A4:D4"/>
  </mergeCells>
  <phoneticPr fontId="0" type="noConversion"/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A43" sqref="A43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7"/>
      <c r="M1" s="107"/>
      <c r="N1" s="107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7"/>
      <c r="M2" s="107"/>
      <c r="N2" s="107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6" t="s">
        <v>89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95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1173342.48</v>
      </c>
      <c r="D7" s="81">
        <f t="shared" si="0"/>
        <v>978064.76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152077.72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871642.48</v>
      </c>
      <c r="D8" s="75">
        <f>D9+D13+D11</f>
        <v>761564.76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110077.72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732139.44</v>
      </c>
      <c r="D9" s="77">
        <f t="shared" ref="D9:K9" si="2">D10</f>
        <v>639798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92341.440000000002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732139.44</v>
      </c>
      <c r="D10" s="76">
        <v>639798</v>
      </c>
      <c r="E10" s="76"/>
      <c r="F10" s="76"/>
      <c r="G10" s="76"/>
      <c r="H10" s="76">
        <v>92341.440000000002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18700</v>
      </c>
      <c r="D11" s="77">
        <f t="shared" ref="D11:K11" si="3">D12</f>
        <v>16200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2500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18700</v>
      </c>
      <c r="D12" s="76">
        <v>16200</v>
      </c>
      <c r="E12" s="76"/>
      <c r="F12" s="76">
        <v>0</v>
      </c>
      <c r="G12" s="76"/>
      <c r="H12" s="76">
        <v>2500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120803.04</v>
      </c>
      <c r="D13" s="77">
        <f t="shared" ref="D13:K13" si="4">D14</f>
        <v>105566.76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15236.28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120803.04</v>
      </c>
      <c r="D14" s="76">
        <v>105566.76</v>
      </c>
      <c r="E14" s="76"/>
      <c r="F14" s="76"/>
      <c r="G14" s="76"/>
      <c r="H14" s="76">
        <v>15236.28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295500</v>
      </c>
      <c r="D15" s="77">
        <f t="shared" ref="D15:K15" si="5">D16+D20+D25+D35</f>
        <v>212500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136500</v>
      </c>
      <c r="D25" s="77">
        <f t="shared" ref="D25:K25" si="9">D26+D27+D28+D29+D30+D31+D32</f>
        <v>119500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2800</v>
      </c>
      <c r="D28" s="76">
        <v>1500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84500</v>
      </c>
      <c r="D29" s="76">
        <v>83000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15500</v>
      </c>
      <c r="D30" s="76">
        <v>13000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6000</v>
      </c>
      <c r="D31" s="76">
        <v>5000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>F41+F42</f>
        <v>1000</v>
      </c>
      <c r="G40" s="77">
        <f>G41+G42</f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5100</v>
      </c>
      <c r="D41" s="76">
        <v>4000</v>
      </c>
      <c r="E41" s="76">
        <v>100</v>
      </c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3432</v>
      </c>
      <c r="B42" s="24" t="s">
        <v>75</v>
      </c>
      <c r="C42" s="76">
        <f>D42+E42+F42+H42+I42+J42+K42+G42</f>
        <v>1100</v>
      </c>
      <c r="D42" s="76">
        <v>0</v>
      </c>
      <c r="E42" s="76">
        <v>100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4">D44</f>
        <v>86000</v>
      </c>
      <c r="E43" s="77">
        <f t="shared" si="14"/>
        <v>0</v>
      </c>
      <c r="F43" s="77">
        <f t="shared" si="14"/>
        <v>10000</v>
      </c>
      <c r="G43" s="77">
        <f t="shared" si="14"/>
        <v>0</v>
      </c>
      <c r="H43" s="77">
        <f t="shared" si="14"/>
        <v>150000</v>
      </c>
      <c r="I43" s="77">
        <f t="shared" si="14"/>
        <v>30000</v>
      </c>
      <c r="J43" s="77">
        <f t="shared" si="14"/>
        <v>0</v>
      </c>
      <c r="K43" s="77">
        <f t="shared" si="14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4"/>
        <v>0</v>
      </c>
      <c r="F44" s="77">
        <f t="shared" si="14"/>
        <v>10000</v>
      </c>
      <c r="G44" s="77">
        <f t="shared" si="14"/>
        <v>0</v>
      </c>
      <c r="H44" s="77">
        <f t="shared" si="14"/>
        <v>150000</v>
      </c>
      <c r="I44" s="77">
        <f t="shared" si="14"/>
        <v>30000</v>
      </c>
      <c r="J44" s="77">
        <f t="shared" si="14"/>
        <v>0</v>
      </c>
      <c r="K44" s="77">
        <f t="shared" si="14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5">C46</f>
        <v>276000</v>
      </c>
      <c r="D45" s="77">
        <f t="shared" si="15"/>
        <v>86000</v>
      </c>
      <c r="E45" s="77">
        <f t="shared" si="15"/>
        <v>0</v>
      </c>
      <c r="F45" s="77">
        <f t="shared" si="15"/>
        <v>10000</v>
      </c>
      <c r="G45" s="77">
        <f t="shared" si="15"/>
        <v>0</v>
      </c>
      <c r="H45" s="77">
        <f t="shared" si="15"/>
        <v>150000</v>
      </c>
      <c r="I45" s="77">
        <f t="shared" si="15"/>
        <v>30000</v>
      </c>
      <c r="J45" s="77">
        <f t="shared" si="15"/>
        <v>0</v>
      </c>
      <c r="K45" s="77">
        <f t="shared" si="15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6">C7+C43</f>
        <v>1449342.48</v>
      </c>
      <c r="D47" s="79">
        <f t="shared" si="16"/>
        <v>1064064.76</v>
      </c>
      <c r="E47" s="79">
        <f t="shared" si="16"/>
        <v>200</v>
      </c>
      <c r="F47" s="79">
        <f t="shared" si="16"/>
        <v>53000</v>
      </c>
      <c r="G47" s="79">
        <f t="shared" si="16"/>
        <v>0</v>
      </c>
      <c r="H47" s="79">
        <f t="shared" si="16"/>
        <v>302077.71999999997</v>
      </c>
      <c r="I47" s="79">
        <f t="shared" si="16"/>
        <v>30000</v>
      </c>
      <c r="J47" s="79">
        <f t="shared" si="16"/>
        <v>0</v>
      </c>
      <c r="K47" s="79">
        <f t="shared" si="16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A43" sqref="A43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7"/>
      <c r="M1" s="107"/>
      <c r="N1" s="107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7"/>
      <c r="M2" s="107"/>
      <c r="N2" s="107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6" t="s">
        <v>89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96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1176760.44</v>
      </c>
      <c r="D7" s="81">
        <f t="shared" si="0"/>
        <v>981482.72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152077.72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875060.44</v>
      </c>
      <c r="D8" s="75">
        <f>D9+D13+D11</f>
        <v>764982.72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110077.72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735073.44</v>
      </c>
      <c r="D9" s="77">
        <f t="shared" ref="D9:K9" si="2">D10</f>
        <v>642732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92341.440000000002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735073.44</v>
      </c>
      <c r="D10" s="76">
        <v>642732</v>
      </c>
      <c r="E10" s="76"/>
      <c r="F10" s="76"/>
      <c r="G10" s="76"/>
      <c r="H10" s="76">
        <v>92341.440000000002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18700</v>
      </c>
      <c r="D11" s="77">
        <f t="shared" ref="D11:K11" si="3">D12</f>
        <v>16200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2500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18700</v>
      </c>
      <c r="D12" s="76">
        <v>16200</v>
      </c>
      <c r="E12" s="76"/>
      <c r="F12" s="76">
        <v>0</v>
      </c>
      <c r="G12" s="76"/>
      <c r="H12" s="76">
        <v>2500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121287</v>
      </c>
      <c r="D13" s="77">
        <f t="shared" ref="D13:K13" si="4">D14</f>
        <v>106050.72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15236.28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121287</v>
      </c>
      <c r="D14" s="76">
        <v>106050.72</v>
      </c>
      <c r="E14" s="76"/>
      <c r="F14" s="76"/>
      <c r="G14" s="76"/>
      <c r="H14" s="76">
        <v>15236.28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295500</v>
      </c>
      <c r="D15" s="77">
        <f t="shared" ref="D15:K15" si="5">D16+D20+D25+D35</f>
        <v>212500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136500</v>
      </c>
      <c r="D25" s="77">
        <f t="shared" ref="D25:K25" si="9">D26+D27+D28+D29+D30+D31+D32</f>
        <v>119500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2800</v>
      </c>
      <c r="D28" s="76">
        <v>1500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84500</v>
      </c>
      <c r="D29" s="76">
        <v>83000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15500</v>
      </c>
      <c r="D30" s="76">
        <v>13000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6000</v>
      </c>
      <c r="D31" s="76">
        <v>5000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 t="shared" ref="F40:G40" si="14">F41+F42</f>
        <v>1000</v>
      </c>
      <c r="G40" s="77">
        <f t="shared" si="14"/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5100</v>
      </c>
      <c r="D41" s="76">
        <v>4000</v>
      </c>
      <c r="E41" s="76">
        <v>100</v>
      </c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3432</v>
      </c>
      <c r="B42" s="24" t="s">
        <v>75</v>
      </c>
      <c r="C42" s="76">
        <f>D42+E42+F42+H42+I42+J42+K42+G42</f>
        <v>1100</v>
      </c>
      <c r="D42" s="76">
        <v>0</v>
      </c>
      <c r="E42" s="76">
        <v>100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5">D44</f>
        <v>86000</v>
      </c>
      <c r="E43" s="77">
        <f t="shared" si="15"/>
        <v>0</v>
      </c>
      <c r="F43" s="77">
        <f t="shared" si="15"/>
        <v>10000</v>
      </c>
      <c r="G43" s="77">
        <f t="shared" si="15"/>
        <v>0</v>
      </c>
      <c r="H43" s="77">
        <f t="shared" si="15"/>
        <v>150000</v>
      </c>
      <c r="I43" s="77">
        <f t="shared" si="15"/>
        <v>30000</v>
      </c>
      <c r="J43" s="77">
        <f t="shared" si="15"/>
        <v>0</v>
      </c>
      <c r="K43" s="77">
        <f t="shared" si="15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5"/>
        <v>0</v>
      </c>
      <c r="F44" s="77">
        <f t="shared" si="15"/>
        <v>10000</v>
      </c>
      <c r="G44" s="77">
        <f t="shared" si="15"/>
        <v>0</v>
      </c>
      <c r="H44" s="77">
        <f t="shared" si="15"/>
        <v>150000</v>
      </c>
      <c r="I44" s="77">
        <f t="shared" si="15"/>
        <v>30000</v>
      </c>
      <c r="J44" s="77">
        <f t="shared" si="15"/>
        <v>0</v>
      </c>
      <c r="K44" s="77">
        <f t="shared" si="15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6">C46</f>
        <v>276000</v>
      </c>
      <c r="D45" s="77">
        <f t="shared" si="16"/>
        <v>86000</v>
      </c>
      <c r="E45" s="77">
        <f t="shared" si="16"/>
        <v>0</v>
      </c>
      <c r="F45" s="77">
        <f t="shared" si="16"/>
        <v>10000</v>
      </c>
      <c r="G45" s="77">
        <f t="shared" si="16"/>
        <v>0</v>
      </c>
      <c r="H45" s="77">
        <f t="shared" si="16"/>
        <v>150000</v>
      </c>
      <c r="I45" s="77">
        <f t="shared" si="16"/>
        <v>30000</v>
      </c>
      <c r="J45" s="77">
        <f t="shared" si="16"/>
        <v>0</v>
      </c>
      <c r="K45" s="77">
        <f t="shared" si="16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7">C7+C43</f>
        <v>1452760.44</v>
      </c>
      <c r="D47" s="79">
        <f t="shared" si="17"/>
        <v>1067482.72</v>
      </c>
      <c r="E47" s="79">
        <f t="shared" si="17"/>
        <v>200</v>
      </c>
      <c r="F47" s="79">
        <f t="shared" si="17"/>
        <v>53000</v>
      </c>
      <c r="G47" s="79">
        <f t="shared" si="17"/>
        <v>0</v>
      </c>
      <c r="H47" s="79">
        <f t="shared" si="17"/>
        <v>302077.71999999997</v>
      </c>
      <c r="I47" s="79">
        <f t="shared" si="17"/>
        <v>30000</v>
      </c>
      <c r="J47" s="79">
        <f t="shared" si="17"/>
        <v>0</v>
      </c>
      <c r="K47" s="79">
        <f t="shared" si="17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OPĆI DIO</vt:lpstr>
      <vt:lpstr>PRIHODI 20</vt:lpstr>
      <vt:lpstr>PRIHODI 21</vt:lpstr>
      <vt:lpstr>PRIHODI 22</vt:lpstr>
      <vt:lpstr>RASHODI 20</vt:lpstr>
      <vt:lpstr>RASHODI 21</vt:lpstr>
      <vt:lpstr>RASHODI 22</vt:lpstr>
      <vt:lpstr>'RASHODI 20'!Ispis_naslova</vt:lpstr>
      <vt:lpstr>'RASHODI 21'!Ispis_naslova</vt:lpstr>
      <vt:lpstr>'RASHODI 22'!Ispis_naslova</vt:lpstr>
      <vt:lpstr>'OPĆI DIO'!Podrucje_ispisa</vt:lpstr>
      <vt:lpstr>'PRIHODI 20'!Podrucje_ispisa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racunovodstvo gkbm</cp:lastModifiedBy>
  <cp:lastPrinted>2021-02-09T10:30:50Z</cp:lastPrinted>
  <dcterms:created xsi:type="dcterms:W3CDTF">1996-10-14T23:33:28Z</dcterms:created>
  <dcterms:modified xsi:type="dcterms:W3CDTF">2021-02-09T10:31:31Z</dcterms:modified>
</cp:coreProperties>
</file>